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harter Schools\21st Century Public Academy\FY17\Reports\"/>
    </mc:Choice>
  </mc:AlternateContent>
  <bookViews>
    <workbookView xWindow="0" yWindow="0" windowWidth="10215" windowHeight="5610" activeTab="3"/>
  </bookViews>
  <sheets>
    <sheet name="DashBoard" sheetId="1" r:id="rId1"/>
    <sheet name="Revenues" sheetId="2" r:id="rId2"/>
    <sheet name="Expenditures" sheetId="3" r:id="rId3"/>
    <sheet name="Outstanding POs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0" i="3" l="1"/>
  <c r="E113" i="3"/>
  <c r="E112" i="3"/>
  <c r="E75" i="3"/>
  <c r="E76" i="3"/>
  <c r="E77" i="3"/>
  <c r="E78" i="3"/>
  <c r="E74" i="3"/>
  <c r="E59" i="3"/>
  <c r="E60" i="3"/>
  <c r="E47" i="3"/>
  <c r="E20" i="3"/>
  <c r="D4" i="1"/>
  <c r="D5" i="1"/>
  <c r="D6" i="1"/>
  <c r="D7" i="1"/>
  <c r="D8" i="1"/>
  <c r="D9" i="1"/>
  <c r="D10" i="1"/>
  <c r="D11" i="1"/>
  <c r="D12" i="1"/>
  <c r="D13" i="1"/>
  <c r="D3" i="1"/>
  <c r="D30" i="1"/>
  <c r="D31" i="1"/>
  <c r="D32" i="1"/>
  <c r="D33" i="1"/>
  <c r="D34" i="1"/>
  <c r="D35" i="1"/>
  <c r="D36" i="1"/>
  <c r="D37" i="1"/>
  <c r="D38" i="1"/>
  <c r="D39" i="1"/>
  <c r="D29" i="1"/>
  <c r="D20" i="1"/>
  <c r="D21" i="1"/>
  <c r="E21" i="1" s="1"/>
  <c r="D22" i="1"/>
  <c r="D23" i="1"/>
  <c r="D24" i="1"/>
  <c r="D25" i="1"/>
  <c r="D26" i="1"/>
  <c r="D19" i="1"/>
  <c r="E19" i="1" s="1"/>
  <c r="E20" i="1"/>
  <c r="G30" i="1" l="1"/>
  <c r="G31" i="1"/>
  <c r="G32" i="1"/>
  <c r="G33" i="1"/>
  <c r="G34" i="1"/>
  <c r="G35" i="1"/>
  <c r="G36" i="1"/>
  <c r="G37" i="1"/>
  <c r="G38" i="1"/>
  <c r="G39" i="1"/>
  <c r="G29" i="1"/>
  <c r="E30" i="1"/>
  <c r="E31" i="1"/>
  <c r="E32" i="1"/>
  <c r="E33" i="1"/>
  <c r="E34" i="1"/>
  <c r="E36" i="1"/>
  <c r="E37" i="1"/>
  <c r="E38" i="1"/>
  <c r="E39" i="1"/>
  <c r="E35" i="1"/>
  <c r="E29" i="1"/>
  <c r="E26" i="1"/>
  <c r="G4" i="1"/>
  <c r="G5" i="1"/>
  <c r="G6" i="1"/>
  <c r="G7" i="1"/>
  <c r="G8" i="1"/>
  <c r="G9" i="1"/>
  <c r="G10" i="1"/>
  <c r="G11" i="1"/>
  <c r="G12" i="1"/>
  <c r="G13" i="1"/>
  <c r="E4" i="1"/>
  <c r="E5" i="1"/>
  <c r="E6" i="1"/>
  <c r="E7" i="1"/>
  <c r="E8" i="1"/>
  <c r="E9" i="1"/>
  <c r="E10" i="1"/>
  <c r="E11" i="1"/>
  <c r="E12" i="1"/>
  <c r="E13" i="1"/>
  <c r="E155" i="3"/>
  <c r="E156" i="3"/>
  <c r="E157" i="3"/>
  <c r="E158" i="3"/>
  <c r="E159" i="3"/>
  <c r="E160" i="3"/>
  <c r="C162" i="3"/>
  <c r="D162" i="3"/>
  <c r="B162" i="3"/>
  <c r="E154" i="3"/>
  <c r="D150" i="3"/>
  <c r="B150" i="3"/>
  <c r="E144" i="3"/>
  <c r="E145" i="3"/>
  <c r="E146" i="3"/>
  <c r="E147" i="3"/>
  <c r="E148" i="3"/>
  <c r="E143" i="3"/>
  <c r="C135" i="3"/>
  <c r="D135" i="3"/>
  <c r="B135" i="3"/>
  <c r="E133" i="3"/>
  <c r="E135" i="3" s="1"/>
  <c r="C129" i="3"/>
  <c r="D129" i="3"/>
  <c r="B129" i="3"/>
  <c r="E127" i="3"/>
  <c r="E126" i="3"/>
  <c r="E114" i="3"/>
  <c r="C116" i="3"/>
  <c r="D116" i="3"/>
  <c r="B116" i="3"/>
  <c r="C102" i="3"/>
  <c r="D102" i="3"/>
  <c r="B102" i="3"/>
  <c r="D95" i="3"/>
  <c r="C95" i="3"/>
  <c r="B95" i="3"/>
  <c r="C86" i="3"/>
  <c r="D86" i="3"/>
  <c r="B86" i="3"/>
  <c r="E84" i="3"/>
  <c r="E86" i="3" s="1"/>
  <c r="C80" i="3"/>
  <c r="D80" i="3"/>
  <c r="B80" i="3"/>
  <c r="C68" i="3"/>
  <c r="D68" i="3"/>
  <c r="B68" i="3"/>
  <c r="E67" i="3"/>
  <c r="E66" i="3"/>
  <c r="E54" i="3"/>
  <c r="E26" i="3"/>
  <c r="E28" i="3"/>
  <c r="E29" i="3"/>
  <c r="C31" i="3"/>
  <c r="D31" i="3"/>
  <c r="B31" i="3"/>
  <c r="E9" i="3"/>
  <c r="D10" i="2"/>
  <c r="D5" i="2"/>
  <c r="E129" i="3" l="1"/>
  <c r="E162" i="3"/>
  <c r="E150" i="3"/>
  <c r="E116" i="3"/>
  <c r="E80" i="3"/>
  <c r="E68" i="3"/>
  <c r="E100" i="3" l="1"/>
  <c r="E99" i="3"/>
  <c r="D3" i="2"/>
  <c r="E102" i="3" l="1"/>
  <c r="E91" i="3"/>
  <c r="E92" i="3"/>
  <c r="E93" i="3"/>
  <c r="E90" i="3"/>
  <c r="C64" i="3"/>
  <c r="D64" i="3"/>
  <c r="B64" i="3"/>
  <c r="E53" i="3"/>
  <c r="E55" i="3"/>
  <c r="E56" i="3"/>
  <c r="E57" i="3"/>
  <c r="E58" i="3"/>
  <c r="E61" i="3"/>
  <c r="E62" i="3"/>
  <c r="E63" i="3"/>
  <c r="C51" i="3"/>
  <c r="D51" i="3"/>
  <c r="B51" i="3"/>
  <c r="E44" i="3"/>
  <c r="E45" i="3"/>
  <c r="E46" i="3"/>
  <c r="E48" i="3"/>
  <c r="E49" i="3"/>
  <c r="E50" i="3"/>
  <c r="C42" i="3"/>
  <c r="D42" i="3"/>
  <c r="B42" i="3"/>
  <c r="E40" i="3"/>
  <c r="E39" i="3"/>
  <c r="C37" i="3"/>
  <c r="D37" i="3"/>
  <c r="B37" i="3"/>
  <c r="E34" i="3"/>
  <c r="E35" i="3"/>
  <c r="E33" i="3"/>
  <c r="E27" i="3"/>
  <c r="E31" i="3" s="1"/>
  <c r="C24" i="3"/>
  <c r="D24" i="3"/>
  <c r="B24" i="3"/>
  <c r="E14" i="3"/>
  <c r="E15" i="3"/>
  <c r="E16" i="3"/>
  <c r="E17" i="3"/>
  <c r="E18" i="3"/>
  <c r="E19" i="3"/>
  <c r="E21" i="3"/>
  <c r="E22" i="3"/>
  <c r="C12" i="3"/>
  <c r="D12" i="3"/>
  <c r="B12" i="3"/>
  <c r="E4" i="3"/>
  <c r="E6" i="3"/>
  <c r="E5" i="3"/>
  <c r="E7" i="3"/>
  <c r="E8" i="3"/>
  <c r="E10" i="3"/>
  <c r="E3" i="3"/>
  <c r="C15" i="2"/>
  <c r="B15" i="2"/>
  <c r="E95" i="3" l="1"/>
  <c r="C70" i="3"/>
  <c r="B70" i="3"/>
  <c r="D70" i="3"/>
  <c r="E64" i="3"/>
  <c r="E51" i="3"/>
  <c r="E12" i="3"/>
  <c r="E42" i="3"/>
  <c r="E37" i="3"/>
  <c r="E24" i="3"/>
  <c r="C15" i="1"/>
  <c r="F15" i="1"/>
  <c r="F27" i="1"/>
  <c r="F40" i="1" s="1"/>
  <c r="E70" i="3" l="1"/>
  <c r="D4" i="2"/>
  <c r="D6" i="2"/>
  <c r="D7" i="2"/>
  <c r="D8" i="2"/>
  <c r="D9" i="2"/>
  <c r="D11" i="2"/>
  <c r="D12" i="2"/>
  <c r="D13" i="2"/>
  <c r="D15" i="2" l="1"/>
  <c r="G20" i="1"/>
  <c r="G21" i="1"/>
  <c r="G22" i="1"/>
  <c r="G23" i="1"/>
  <c r="G24" i="1"/>
  <c r="G25" i="1"/>
  <c r="G26" i="1"/>
  <c r="G19" i="1"/>
  <c r="G3" i="1"/>
  <c r="G27" i="1" l="1"/>
  <c r="G40" i="1" s="1"/>
  <c r="E3" i="1"/>
  <c r="E15" i="1" l="1"/>
  <c r="D15" i="1"/>
  <c r="G15" i="1" l="1"/>
  <c r="D27" i="1" l="1"/>
  <c r="D40" i="1" s="1"/>
  <c r="C27" i="1" l="1"/>
  <c r="C40" i="1" s="1"/>
  <c r="B15" i="1" l="1"/>
  <c r="E22" i="1" l="1"/>
  <c r="E23" i="1"/>
  <c r="E24" i="1"/>
  <c r="E25" i="1"/>
  <c r="B27" i="1" l="1"/>
  <c r="B40" i="1" s="1"/>
  <c r="E27" i="1"/>
  <c r="E40" i="1" s="1"/>
</calcChain>
</file>

<file path=xl/sharedStrings.xml><?xml version="1.0" encoding="utf-8"?>
<sst xmlns="http://schemas.openxmlformats.org/spreadsheetml/2006/main" count="329" uniqueCount="205">
  <si>
    <t>Description</t>
  </si>
  <si>
    <t>Budget (YTD)</t>
  </si>
  <si>
    <t>Actual (YTD)</t>
  </si>
  <si>
    <t>Available (YTD)</t>
  </si>
  <si>
    <t>Total</t>
  </si>
  <si>
    <t>Type</t>
  </si>
  <si>
    <t>Additional Compensation</t>
  </si>
  <si>
    <t>Employee Benefits</t>
  </si>
  <si>
    <t>Professional Development</t>
  </si>
  <si>
    <t>Other Services</t>
  </si>
  <si>
    <t>Other Charges</t>
  </si>
  <si>
    <t>Other Contract Services</t>
  </si>
  <si>
    <t>Software</t>
  </si>
  <si>
    <t>General Supplies and Materials</t>
  </si>
  <si>
    <t>Auditing</t>
  </si>
  <si>
    <t>Revenues</t>
  </si>
  <si>
    <t>Fund Description</t>
  </si>
  <si>
    <t>Annual Budget</t>
  </si>
  <si>
    <t>Annualized Budget</t>
  </si>
  <si>
    <t xml:space="preserve">Annualize vs Actual </t>
  </si>
  <si>
    <t>Function 1000 - Instruction</t>
  </si>
  <si>
    <t>Function 2100 - Students</t>
  </si>
  <si>
    <t>Function 2200 - Instruction</t>
  </si>
  <si>
    <t xml:space="preserve">Function 2300 - General Administration </t>
  </si>
  <si>
    <t xml:space="preserve">Function 2400 - School Administration </t>
  </si>
  <si>
    <t xml:space="preserve">Function 2500 - Central Services </t>
  </si>
  <si>
    <t xml:space="preserve">Function 2600 - Operation &amp; Maintenance of Plant </t>
  </si>
  <si>
    <t xml:space="preserve">Fund 11000 - Operational </t>
  </si>
  <si>
    <t>Fund 14000 - Instructional Materials</t>
  </si>
  <si>
    <t>Fund 23000 - Non-Instructional Support</t>
  </si>
  <si>
    <t xml:space="preserve">Fund 24106 - Entitlement IDEA-B </t>
  </si>
  <si>
    <t>Fund 24154 - Teacher/Principal Training &amp; Recruiting</t>
  </si>
  <si>
    <t>Fund 31200 - Public School Capital Outlay</t>
  </si>
  <si>
    <t>Fund 31700 - Capital Improvements SB-9</t>
  </si>
  <si>
    <t>TOTAL EXPENSES</t>
  </si>
  <si>
    <t>PNM</t>
  </si>
  <si>
    <t>Function 2100 - Support Services-Students</t>
  </si>
  <si>
    <t>Function 2200 - Support Services-Instruction</t>
  </si>
  <si>
    <t xml:space="preserve">Function 2300 - Support Services-General Administration </t>
  </si>
  <si>
    <t xml:space="preserve">Function 2400 - Support Services-School Administration </t>
  </si>
  <si>
    <t>Salaries Expense-Principal</t>
  </si>
  <si>
    <t>Albuquerque Public Schools</t>
  </si>
  <si>
    <t>Salaries Expense-Guidance Counselor</t>
  </si>
  <si>
    <t>Salaries Expense-Office Manager</t>
  </si>
  <si>
    <t>Salaries Expense-Substitutes</t>
  </si>
  <si>
    <t>Salaries Expense-Special Education EA</t>
  </si>
  <si>
    <t>Encumbrance (YTD)</t>
  </si>
  <si>
    <t>Expenditures</t>
  </si>
  <si>
    <t>Electricity</t>
  </si>
  <si>
    <t>Natural Gas (Buildings)</t>
  </si>
  <si>
    <t>Water/Sewage</t>
  </si>
  <si>
    <t>Communication Services</t>
  </si>
  <si>
    <t>Property/Liability Insurance</t>
  </si>
  <si>
    <t>Salaries Expense- Teachers</t>
  </si>
  <si>
    <t>Salaries Expense-Sped Teachers</t>
  </si>
  <si>
    <t>Fund 14000-Instructional Materials</t>
  </si>
  <si>
    <t>Fund 23000-Activities</t>
  </si>
  <si>
    <t>Fund 24106-Entitlement IDEA-B</t>
  </si>
  <si>
    <t>Fund 24154-Title II</t>
  </si>
  <si>
    <t>Fund 31200- Public School Capital Outlay</t>
  </si>
  <si>
    <t>Capital Outlay-Rental - Land and Buildings</t>
  </si>
  <si>
    <t xml:space="preserve">Operational </t>
  </si>
  <si>
    <t>Instruction-Instructional Materials Cash - 50% Textbooks</t>
  </si>
  <si>
    <t>AEG LLC</t>
  </si>
  <si>
    <t>Albuquerque Bernalillo County</t>
  </si>
  <si>
    <t>Ant Mary's Pest Control</t>
  </si>
  <si>
    <t>Comcast</t>
  </si>
  <si>
    <t>Copperstate Security</t>
  </si>
  <si>
    <t>Document Technologies</t>
  </si>
  <si>
    <t>LCA Bank Corporation</t>
  </si>
  <si>
    <t>Midway Office Supply Center</t>
  </si>
  <si>
    <t>New Day Therapeutics</t>
  </si>
  <si>
    <t>New Mexico Gas</t>
  </si>
  <si>
    <t>The Vigil Group</t>
  </si>
  <si>
    <t>Tom Terrifics Ultraclean</t>
  </si>
  <si>
    <t>Cooperative Educational Svcs.</t>
  </si>
  <si>
    <t>LDD Computer Consulting</t>
  </si>
  <si>
    <t>Karen Patrick</t>
  </si>
  <si>
    <t>Pitney Bowes- ReserveAccount</t>
  </si>
  <si>
    <t>Jim Richardson</t>
  </si>
  <si>
    <t>Fund 21000 - Food Services</t>
  </si>
  <si>
    <t>Fund 24153 - English Langauge Acquisition</t>
  </si>
  <si>
    <t>Fund 25153 - Title XIX Medicaid</t>
  </si>
  <si>
    <t>Fund 26211 - Target Grant</t>
  </si>
  <si>
    <t>Fund 27107 - GO Bonds</t>
  </si>
  <si>
    <t>Fund 31600 - HB33 Capital Improvements</t>
  </si>
  <si>
    <t>Salaries Expense-Gifted Teachers</t>
  </si>
  <si>
    <t>Additional Compensation-Teachers</t>
  </si>
  <si>
    <t>Diagnosticians</t>
  </si>
  <si>
    <t>Speech Therapists</t>
  </si>
  <si>
    <t>Occupational Therapists</t>
  </si>
  <si>
    <t>Therapists</t>
  </si>
  <si>
    <t>Additional Compensation-Coordinator</t>
  </si>
  <si>
    <t>Benefits</t>
  </si>
  <si>
    <t>General Materials and Supplies</t>
  </si>
  <si>
    <t>Salary Expense</t>
  </si>
  <si>
    <t>Rental of Equipment and Vehicles</t>
  </si>
  <si>
    <t>Maintenance (Furnitures, Fixtures, and Equipment)</t>
  </si>
  <si>
    <t>Gasoline</t>
  </si>
  <si>
    <t>Function 3300 - Community Service</t>
  </si>
  <si>
    <t>Additional Compensation-Community Rep</t>
  </si>
  <si>
    <t>Instruction-Instructional Materials Cash - 50% Other</t>
  </si>
  <si>
    <t>Instruction-Instructional Materials Cash - Online Digital Subscriptions</t>
  </si>
  <si>
    <t>Instruction-Instructional Materials Cash - Direct Instruction</t>
  </si>
  <si>
    <t>Instruction-Instructional Materials Cash - Software</t>
  </si>
  <si>
    <t>Fund 21000-Food Services</t>
  </si>
  <si>
    <t>Contracts-Interagency</t>
  </si>
  <si>
    <t xml:space="preserve">General Supplies </t>
  </si>
  <si>
    <t>Supply Assets</t>
  </si>
  <si>
    <t>Salaries Expense-Counselor</t>
  </si>
  <si>
    <t>Fund 24153 - English langauge Acquisition</t>
  </si>
  <si>
    <t>Salaries - Teachers</t>
  </si>
  <si>
    <t>General Supplies</t>
  </si>
  <si>
    <t>Professional Services</t>
  </si>
  <si>
    <t>Fund 31600 - Captial Improvements HB-33</t>
  </si>
  <si>
    <t>County Tax Collection Costs</t>
  </si>
  <si>
    <t>Building Improvements</t>
  </si>
  <si>
    <t>Land</t>
  </si>
  <si>
    <t>Buildings Purchase</t>
  </si>
  <si>
    <t>Fixed Assets</t>
  </si>
  <si>
    <t>Fund 31600 - Capital Improvements HB-33</t>
  </si>
  <si>
    <t>Rentals-Lease to Purchase</t>
  </si>
  <si>
    <t>Maintenance-Buildings, Grounds, and Equipment</t>
  </si>
  <si>
    <t>Actual September 30, 2016(YTD)</t>
  </si>
  <si>
    <t>Actual September 30 (YTD)2015</t>
  </si>
  <si>
    <t>FY17-FY16</t>
  </si>
  <si>
    <t>Fund 31701 - Capital Improvements SB-9</t>
  </si>
  <si>
    <t>Audiologists</t>
  </si>
  <si>
    <t>Rental of Computers</t>
  </si>
  <si>
    <t>Rental of Land and Buildings</t>
  </si>
  <si>
    <t>PO Number</t>
  </si>
  <si>
    <t>Vendor Name</t>
  </si>
  <si>
    <t>PO Amount</t>
  </si>
  <si>
    <t>Invoiced Amount</t>
  </si>
  <si>
    <t>Remaining Encumbrance</t>
  </si>
  <si>
    <t>16-0007</t>
  </si>
  <si>
    <t xml:space="preserve">Dollar       </t>
  </si>
  <si>
    <t>17-0001-3</t>
  </si>
  <si>
    <t>17-0004</t>
  </si>
  <si>
    <t xml:space="preserve">Regular      </t>
  </si>
  <si>
    <t>AirPro</t>
  </si>
  <si>
    <t>17-0010</t>
  </si>
  <si>
    <t>17-0011</t>
  </si>
  <si>
    <t>17-0012</t>
  </si>
  <si>
    <t>17-0013</t>
  </si>
  <si>
    <t>17-0014</t>
  </si>
  <si>
    <t>17-0016</t>
  </si>
  <si>
    <t>17-0018</t>
  </si>
  <si>
    <t>17-0019</t>
  </si>
  <si>
    <t>CliftonLarson Allen</t>
  </si>
  <si>
    <t>17-0021</t>
  </si>
  <si>
    <t>17-0022-1</t>
  </si>
  <si>
    <t>17-0023</t>
  </si>
  <si>
    <t>17-0024</t>
  </si>
  <si>
    <t>City of Albuquerque</t>
  </si>
  <si>
    <t>17-0025</t>
  </si>
  <si>
    <t>Southwest Regional Education Center</t>
  </si>
  <si>
    <t>17-0026</t>
  </si>
  <si>
    <t>American Institutes for Research</t>
  </si>
  <si>
    <t>17-0029</t>
  </si>
  <si>
    <t>Mary Tarango</t>
  </si>
  <si>
    <t>17-0043</t>
  </si>
  <si>
    <t>17-0044</t>
  </si>
  <si>
    <t>17-0045</t>
  </si>
  <si>
    <t>17-0047-1</t>
  </si>
  <si>
    <t>17-0048</t>
  </si>
  <si>
    <t>Frey Scientific</t>
  </si>
  <si>
    <t>17-0049-1</t>
  </si>
  <si>
    <t>Albuquerque Parochial &amp; Independent Athletic League</t>
  </si>
  <si>
    <t>17-0056</t>
  </si>
  <si>
    <t>Mario's Pizza</t>
  </si>
  <si>
    <t>17-0061</t>
  </si>
  <si>
    <t>17-0071</t>
  </si>
  <si>
    <t>Charter School Nursing Services</t>
  </si>
  <si>
    <t>17-0072</t>
  </si>
  <si>
    <t>17-0073</t>
  </si>
  <si>
    <t>17-0078</t>
  </si>
  <si>
    <t>Arroyo Del Oso Golf Course</t>
  </si>
  <si>
    <t>17-0084</t>
  </si>
  <si>
    <t>University of New Mexico</t>
  </si>
  <si>
    <t>17-0089</t>
  </si>
  <si>
    <t>17-0092</t>
  </si>
  <si>
    <t>17-0096</t>
  </si>
  <si>
    <t>ASAP Glass</t>
  </si>
  <si>
    <t>17-0097-1</t>
  </si>
  <si>
    <t>Safeguard</t>
  </si>
  <si>
    <t>17-0098</t>
  </si>
  <si>
    <t>21st Century Public Academy</t>
  </si>
  <si>
    <t>17-0099</t>
  </si>
  <si>
    <t>Big 5</t>
  </si>
  <si>
    <t>17-0101</t>
  </si>
  <si>
    <t>Herrera Bus Co.</t>
  </si>
  <si>
    <t>17-0102</t>
  </si>
  <si>
    <t>USTA NNMTA</t>
  </si>
  <si>
    <t>17-0104-1</t>
  </si>
  <si>
    <t>Kathy Potter</t>
  </si>
  <si>
    <t>17-0107</t>
  </si>
  <si>
    <t>17-0108</t>
  </si>
  <si>
    <t>Rio Grande Community Farm</t>
  </si>
  <si>
    <t>17-0111</t>
  </si>
  <si>
    <t>17-0112</t>
  </si>
  <si>
    <t>17-0113-1</t>
  </si>
  <si>
    <t>Bazic Products</t>
  </si>
  <si>
    <t>17-0114</t>
  </si>
  <si>
    <t>17-0115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</si>
</sst>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1">
      <alignment horizontal="left"/>
    </xf>
    <xf numFmtId="0" fontId="2" fillId="2" borderId="2">
      <alignment horizontal="left"/>
    </xf>
    <xf numFmtId="0" fontId="2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3" fillId="0" borderId="1">
      <alignment horizontal="left"/>
    </xf>
    <xf numFmtId="2" fontId="2" fillId="0" borderId="0" applyFill="0" applyBorder="0" applyProtection="0"/>
    <xf numFmtId="0" fontId="3" fillId="2" borderId="4">
      <alignment horizontal="left"/>
    </xf>
    <xf numFmtId="0" fontId="3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3" fillId="2" borderId="7">
      <alignment horizontal="left"/>
    </xf>
    <xf numFmtId="0" fontId="2" fillId="0" borderId="1">
      <alignment horizontal="left"/>
    </xf>
    <xf numFmtId="0" fontId="3" fillId="2" borderId="8">
      <alignment horizontal="left"/>
    </xf>
    <xf numFmtId="0" fontId="3" fillId="2" borderId="9">
      <alignment horizontal="left"/>
    </xf>
    <xf numFmtId="0" fontId="3" fillId="2" borderId="10">
      <alignment horizontal="left"/>
    </xf>
    <xf numFmtId="0" fontId="2" fillId="0" borderId="6">
      <alignment horizontal="right"/>
    </xf>
    <xf numFmtId="0" fontId="4" fillId="2" borderId="2">
      <alignment horizontal="left"/>
    </xf>
    <xf numFmtId="0" fontId="4" fillId="2" borderId="3">
      <alignment horizontal="left"/>
    </xf>
    <xf numFmtId="0" fontId="2" fillId="0" borderId="0" applyFont="0" applyFill="0" applyBorder="0" applyAlignment="0" applyProtection="0"/>
    <xf numFmtId="2" fontId="2" fillId="0" borderId="0" applyFill="0" applyProtection="0"/>
    <xf numFmtId="44" fontId="1" fillId="0" borderId="0" applyFont="0" applyFill="0" applyBorder="0" applyAlignment="0" applyProtection="0"/>
    <xf numFmtId="0" fontId="2" fillId="2" borderId="3">
      <alignment horizontal="left"/>
    </xf>
    <xf numFmtId="0" fontId="17" fillId="2" borderId="2">
      <alignment horizontal="left"/>
    </xf>
    <xf numFmtId="0" fontId="17" fillId="2" borderId="3">
      <alignment horizontal="left"/>
    </xf>
    <xf numFmtId="39" fontId="20" fillId="0" borderId="0"/>
    <xf numFmtId="0" fontId="2" fillId="2" borderId="2">
      <alignment horizontal="left"/>
    </xf>
    <xf numFmtId="0" fontId="2" fillId="2" borderId="3">
      <alignment horizontal="left"/>
    </xf>
    <xf numFmtId="0" fontId="2" fillId="2" borderId="2">
      <alignment horizontal="left"/>
    </xf>
    <xf numFmtId="39" fontId="20" fillId="0" borderId="0"/>
  </cellStyleXfs>
  <cellXfs count="81">
    <xf numFmtId="0" fontId="0" fillId="0" borderId="0" xfId="0"/>
    <xf numFmtId="49" fontId="2" fillId="0" borderId="0" xfId="12" quotePrefix="1" applyFont="1" applyBorder="1" applyAlignment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2" applyFont="1" applyFill="1"/>
    <xf numFmtId="164" fontId="8" fillId="0" borderId="0" xfId="1" applyNumberFormat="1" applyFont="1"/>
    <xf numFmtId="0" fontId="9" fillId="0" borderId="0" xfId="2" applyFont="1"/>
    <xf numFmtId="44" fontId="9" fillId="0" borderId="0" xfId="6" applyFont="1"/>
    <xf numFmtId="0" fontId="10" fillId="0" borderId="0" xfId="0" applyFont="1"/>
    <xf numFmtId="44" fontId="3" fillId="0" borderId="0" xfId="6" applyFont="1"/>
    <xf numFmtId="0" fontId="12" fillId="0" borderId="0" xfId="0" applyFont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13" fillId="0" borderId="0" xfId="2" applyFont="1"/>
    <xf numFmtId="44" fontId="5" fillId="0" borderId="8" xfId="24" applyFont="1" applyBorder="1"/>
    <xf numFmtId="44" fontId="5" fillId="0" borderId="11" xfId="24" applyFont="1" applyBorder="1"/>
    <xf numFmtId="44" fontId="9" fillId="0" borderId="0" xfId="24" applyFont="1"/>
    <xf numFmtId="44" fontId="14" fillId="0" borderId="11" xfId="24" applyFont="1" applyBorder="1"/>
    <xf numFmtId="0" fontId="3" fillId="0" borderId="5" xfId="8" applyBorder="1" applyAlignment="1">
      <alignment horizontal="center"/>
    </xf>
    <xf numFmtId="0" fontId="3" fillId="0" borderId="5" xfId="8" applyBorder="1" applyAlignment="1">
      <alignment horizontal="center" wrapText="1"/>
    </xf>
    <xf numFmtId="0" fontId="3" fillId="0" borderId="5" xfId="8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5" fillId="0" borderId="0" xfId="0" applyFont="1"/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5" xfId="8" applyFont="1" applyBorder="1" applyAlignment="1">
      <alignment horizontal="center" wrapText="1"/>
    </xf>
    <xf numFmtId="0" fontId="14" fillId="0" borderId="5" xfId="8" applyFont="1" applyFill="1" applyBorder="1" applyAlignment="1">
      <alignment horizontal="center" wrapText="1"/>
    </xf>
    <xf numFmtId="44" fontId="12" fillId="0" borderId="0" xfId="24" applyFont="1"/>
    <xf numFmtId="44" fontId="16" fillId="0" borderId="11" xfId="24" applyFont="1" applyBorder="1"/>
    <xf numFmtId="44" fontId="12" fillId="0" borderId="0" xfId="0" applyNumberFormat="1" applyFont="1"/>
    <xf numFmtId="0" fontId="14" fillId="0" borderId="1" xfId="8" applyFont="1" applyFill="1" applyBorder="1" applyAlignment="1">
      <alignment horizontal="center" wrapText="1"/>
    </xf>
    <xf numFmtId="44" fontId="5" fillId="0" borderId="0" xfId="24" applyFont="1"/>
    <xf numFmtId="44" fontId="16" fillId="0" borderId="0" xfId="24" applyFont="1"/>
    <xf numFmtId="164" fontId="11" fillId="0" borderId="0" xfId="1" applyNumberFormat="1" applyFont="1"/>
    <xf numFmtId="0" fontId="2" fillId="0" borderId="0" xfId="2"/>
    <xf numFmtId="0" fontId="3" fillId="0" borderId="1" xfId="8">
      <alignment horizontal="left"/>
    </xf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2" fillId="0" borderId="0" xfId="2"/>
    <xf numFmtId="0" fontId="2" fillId="0" borderId="1" xfId="15">
      <alignment horizontal="left"/>
    </xf>
    <xf numFmtId="44" fontId="3" fillId="0" borderId="0" xfId="6" applyFont="1"/>
    <xf numFmtId="0" fontId="2" fillId="0" borderId="6" xfId="19">
      <alignment horizontal="right"/>
    </xf>
    <xf numFmtId="0" fontId="2" fillId="0" borderId="0" xfId="2"/>
    <xf numFmtId="49" fontId="2" fillId="0" borderId="0" xfId="12" applyFont="1" applyBorder="1" applyAlignment="1"/>
    <xf numFmtId="44" fontId="3" fillId="0" borderId="0" xfId="6" applyFont="1"/>
    <xf numFmtId="0" fontId="3" fillId="0" borderId="0" xfId="2" applyFont="1"/>
    <xf numFmtId="44" fontId="2" fillId="0" borderId="0" xfId="6" applyFont="1"/>
    <xf numFmtId="44" fontId="3" fillId="0" borderId="0" xfId="6" applyFont="1"/>
    <xf numFmtId="44" fontId="2" fillId="0" borderId="1" xfId="6" applyFont="1" applyBorder="1"/>
    <xf numFmtId="0" fontId="3" fillId="0" borderId="0" xfId="8" applyBorder="1">
      <alignment horizontal="left"/>
    </xf>
    <xf numFmtId="0" fontId="3" fillId="0" borderId="8" xfId="8" applyBorder="1">
      <alignment horizontal="left"/>
    </xf>
    <xf numFmtId="44" fontId="2" fillId="0" borderId="0" xfId="6" applyFont="1"/>
    <xf numFmtId="44" fontId="3" fillId="0" borderId="0" xfId="24" applyFont="1"/>
    <xf numFmtId="44" fontId="18" fillId="0" borderId="0" xfId="24" applyFont="1" applyFill="1" applyBorder="1"/>
    <xf numFmtId="44" fontId="2" fillId="0" borderId="0" xfId="24" applyFont="1" applyBorder="1" applyAlignment="1">
      <alignment horizontal="left"/>
    </xf>
    <xf numFmtId="0" fontId="2" fillId="0" borderId="0" xfId="2" applyFont="1"/>
    <xf numFmtId="44" fontId="3" fillId="0" borderId="5" xfId="6" applyFont="1" applyBorder="1"/>
    <xf numFmtId="44" fontId="3" fillId="0" borderId="8" xfId="6" applyFont="1" applyBorder="1"/>
    <xf numFmtId="0" fontId="2" fillId="0" borderId="0" xfId="2"/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3" fillId="0" borderId="0" xfId="2" applyFont="1"/>
    <xf numFmtId="44" fontId="19" fillId="0" borderId="0" xfId="24" applyFont="1"/>
    <xf numFmtId="44" fontId="19" fillId="0" borderId="0" xfId="0" applyNumberFormat="1" applyFont="1" applyBorder="1"/>
    <xf numFmtId="44" fontId="19" fillId="0" borderId="1" xfId="0" applyNumberFormat="1" applyFont="1" applyBorder="1"/>
    <xf numFmtId="44" fontId="19" fillId="0" borderId="0" xfId="0" applyNumberFormat="1" applyFont="1"/>
    <xf numFmtId="0" fontId="5" fillId="0" borderId="1" xfId="0" applyFont="1" applyBorder="1" applyAlignment="1">
      <alignment horizontal="center"/>
    </xf>
    <xf numFmtId="0" fontId="2" fillId="0" borderId="0" xfId="2"/>
    <xf numFmtId="0" fontId="3" fillId="2" borderId="4" xfId="10">
      <alignment horizontal="left"/>
    </xf>
    <xf numFmtId="0" fontId="3" fillId="2" borderId="5" xfId="11">
      <alignment horizontal="left"/>
    </xf>
    <xf numFmtId="0" fontId="3" fillId="2" borderId="7" xfId="14">
      <alignment horizontal="left"/>
    </xf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3" fillId="0" borderId="0" xfId="2" applyFont="1"/>
  </cellXfs>
  <cellStyles count="33">
    <cellStyle name="ALSTEC Bottom" xfId="3"/>
    <cellStyle name="ALSTEC Bottom Left" xfId="4"/>
    <cellStyle name="ALSTEC Bottom Left 2" xfId="20"/>
    <cellStyle name="ALSTEC Bottom Left 2 2" xfId="29"/>
    <cellStyle name="ALSTEC Bottom Left 3" xfId="26"/>
    <cellStyle name="ALSTEC Bottom Left 3 2" xfId="31"/>
    <cellStyle name="ALSTEC Bottom Right" xfId="5"/>
    <cellStyle name="ALSTEC Bottom Right 2" xfId="21"/>
    <cellStyle name="ALSTEC Bottom Right 2 2" xfId="30"/>
    <cellStyle name="ALSTEC Bottom Right 3" xfId="25"/>
    <cellStyle name="ALSTEC Bottom Right 4" xfId="27"/>
    <cellStyle name="ALSTEC Currency" xfId="6"/>
    <cellStyle name="ALSTEC Date" xfId="7"/>
    <cellStyle name="ALSTEC Detail Header" xfId="8"/>
    <cellStyle name="ALSTEC DOUBLE" xfId="9"/>
    <cellStyle name="ALSTEC DOUBLE 2" xfId="23"/>
    <cellStyle name="ALSTEC Left" xfId="10"/>
    <cellStyle name="ALSTEC Middle" xfId="11"/>
    <cellStyle name="ALSTEC Normal" xfId="12"/>
    <cellStyle name="ALSTEC Normal 2" xfId="22"/>
    <cellStyle name="ALSTEC Report Body" xfId="13"/>
    <cellStyle name="ALSTEC Right" xfId="14"/>
    <cellStyle name="ALSTEC Subtotal" xfId="15"/>
    <cellStyle name="ALSTEC Top" xfId="16"/>
    <cellStyle name="ALSTEC Top Left" xfId="17"/>
    <cellStyle name="ALSTEC Top Right" xfId="18"/>
    <cellStyle name="ALSTEC Total" xfId="19"/>
    <cellStyle name="Comma" xfId="1" builtinId="3"/>
    <cellStyle name="Currency" xfId="24" builtinId="4"/>
    <cellStyle name="Normal" xfId="0" builtinId="0"/>
    <cellStyle name="Normal 2" xfId="2"/>
    <cellStyle name="Normal 3" xfId="32"/>
    <cellStyle name="Normal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WhiteSpace="0" view="pageLayout" zoomScaleNormal="100" workbookViewId="0">
      <selection activeCell="F40" sqref="F40"/>
    </sheetView>
  </sheetViews>
  <sheetFormatPr defaultRowHeight="15" x14ac:dyDescent="0.25"/>
  <cols>
    <col min="1" max="1" width="40.28515625" customWidth="1"/>
    <col min="2" max="2" width="15.7109375" bestFit="1" customWidth="1"/>
    <col min="3" max="3" width="17" bestFit="1" customWidth="1"/>
    <col min="4" max="4" width="15.7109375" bestFit="1" customWidth="1"/>
    <col min="5" max="5" width="14.5703125" bestFit="1" customWidth="1"/>
    <col min="6" max="6" width="17.7109375" style="11" bestFit="1" customWidth="1"/>
    <col min="7" max="7" width="14.5703125" style="11" bestFit="1" customWidth="1"/>
  </cols>
  <sheetData>
    <row r="1" spans="1:7" x14ac:dyDescent="0.25">
      <c r="A1" s="71" t="s">
        <v>15</v>
      </c>
      <c r="B1" s="71"/>
      <c r="C1" s="71"/>
      <c r="D1" s="71"/>
      <c r="E1" s="71"/>
      <c r="F1" s="24"/>
      <c r="G1" s="25"/>
    </row>
    <row r="2" spans="1:7" ht="26.25" x14ac:dyDescent="0.25">
      <c r="A2" s="19" t="s">
        <v>16</v>
      </c>
      <c r="B2" s="19" t="s">
        <v>17</v>
      </c>
      <c r="C2" s="20" t="s">
        <v>123</v>
      </c>
      <c r="D2" s="21" t="s">
        <v>18</v>
      </c>
      <c r="E2" s="21" t="s">
        <v>19</v>
      </c>
      <c r="F2" s="26" t="s">
        <v>124</v>
      </c>
      <c r="G2" s="27" t="s">
        <v>125</v>
      </c>
    </row>
    <row r="3" spans="1:7" x14ac:dyDescent="0.25">
      <c r="A3" s="66" t="s">
        <v>27</v>
      </c>
      <c r="B3" s="65">
        <v>1704474</v>
      </c>
      <c r="C3" s="65">
        <v>426991.99</v>
      </c>
      <c r="D3" s="17">
        <f>+B3/12*3</f>
        <v>426118.5</v>
      </c>
      <c r="E3" s="17">
        <f>+C3-D3</f>
        <v>873.48999999999069</v>
      </c>
      <c r="F3" s="8">
        <v>418428.08</v>
      </c>
      <c r="G3" s="28">
        <f>+C3-F3</f>
        <v>8563.9099999999744</v>
      </c>
    </row>
    <row r="4" spans="1:7" x14ac:dyDescent="0.25">
      <c r="A4" s="66" t="s">
        <v>28</v>
      </c>
      <c r="B4" s="65">
        <v>14422</v>
      </c>
      <c r="C4" s="65">
        <v>14421.94</v>
      </c>
      <c r="D4" s="17">
        <f t="shared" ref="D4:D13" si="0">+B4/12*3</f>
        <v>3605.5</v>
      </c>
      <c r="E4" s="17">
        <f t="shared" ref="E4:E13" si="1">+C4-D4</f>
        <v>10816.44</v>
      </c>
      <c r="F4" s="8">
        <v>0</v>
      </c>
      <c r="G4" s="28">
        <f t="shared" ref="G4:G13" si="2">+C4-F4</f>
        <v>14421.94</v>
      </c>
    </row>
    <row r="5" spans="1:7" x14ac:dyDescent="0.25">
      <c r="A5" s="66" t="s">
        <v>80</v>
      </c>
      <c r="B5" s="65">
        <v>0</v>
      </c>
      <c r="C5" s="65">
        <v>628.25</v>
      </c>
      <c r="D5" s="17">
        <f t="shared" si="0"/>
        <v>0</v>
      </c>
      <c r="E5" s="17">
        <f t="shared" si="1"/>
        <v>628.25</v>
      </c>
      <c r="F5" s="8">
        <v>6</v>
      </c>
      <c r="G5" s="28">
        <f t="shared" si="2"/>
        <v>622.25</v>
      </c>
    </row>
    <row r="6" spans="1:7" x14ac:dyDescent="0.25">
      <c r="A6" s="66" t="s">
        <v>29</v>
      </c>
      <c r="B6" s="65">
        <v>22500</v>
      </c>
      <c r="C6" s="65">
        <v>11501.9</v>
      </c>
      <c r="D6" s="17">
        <f t="shared" si="0"/>
        <v>5625</v>
      </c>
      <c r="E6" s="17">
        <f t="shared" si="1"/>
        <v>5876.9</v>
      </c>
      <c r="F6" s="8">
        <v>13411.5</v>
      </c>
      <c r="G6" s="28">
        <f t="shared" si="2"/>
        <v>-1909.6000000000004</v>
      </c>
    </row>
    <row r="7" spans="1:7" x14ac:dyDescent="0.25">
      <c r="A7" s="66" t="s">
        <v>30</v>
      </c>
      <c r="B7" s="65">
        <v>56955</v>
      </c>
      <c r="C7" s="65">
        <v>0</v>
      </c>
      <c r="D7" s="17">
        <f t="shared" si="0"/>
        <v>14238.75</v>
      </c>
      <c r="E7" s="17">
        <f t="shared" si="1"/>
        <v>-14238.75</v>
      </c>
      <c r="F7" s="8">
        <v>15495.48</v>
      </c>
      <c r="G7" s="28">
        <f t="shared" si="2"/>
        <v>-15495.48</v>
      </c>
    </row>
    <row r="8" spans="1:7" x14ac:dyDescent="0.25">
      <c r="A8" s="66" t="s">
        <v>81</v>
      </c>
      <c r="B8" s="65">
        <v>65</v>
      </c>
      <c r="C8" s="65">
        <v>0</v>
      </c>
      <c r="D8" s="17">
        <f t="shared" si="0"/>
        <v>16.25</v>
      </c>
      <c r="E8" s="17">
        <f t="shared" si="1"/>
        <v>-16.25</v>
      </c>
      <c r="F8" s="8">
        <v>845</v>
      </c>
      <c r="G8" s="28">
        <f t="shared" si="2"/>
        <v>-845</v>
      </c>
    </row>
    <row r="9" spans="1:7" x14ac:dyDescent="0.25">
      <c r="A9" s="66" t="s">
        <v>31</v>
      </c>
      <c r="B9" s="65">
        <v>13841</v>
      </c>
      <c r="C9" s="65">
        <v>0</v>
      </c>
      <c r="D9" s="17">
        <f t="shared" si="0"/>
        <v>3460.25</v>
      </c>
      <c r="E9" s="17">
        <f t="shared" si="1"/>
        <v>-3460.25</v>
      </c>
      <c r="F9" s="8">
        <v>12305</v>
      </c>
      <c r="G9" s="28">
        <f t="shared" si="2"/>
        <v>-12305</v>
      </c>
    </row>
    <row r="10" spans="1:7" x14ac:dyDescent="0.25">
      <c r="A10" s="66" t="s">
        <v>84</v>
      </c>
      <c r="B10" s="65">
        <v>0</v>
      </c>
      <c r="C10" s="65">
        <v>3649</v>
      </c>
      <c r="D10" s="17">
        <f t="shared" si="0"/>
        <v>0</v>
      </c>
      <c r="E10" s="17">
        <f t="shared" si="1"/>
        <v>3649</v>
      </c>
      <c r="F10" s="8">
        <v>3279.57</v>
      </c>
      <c r="G10" s="28">
        <f t="shared" si="2"/>
        <v>369.42999999999984</v>
      </c>
    </row>
    <row r="11" spans="1:7" x14ac:dyDescent="0.25">
      <c r="A11" s="66" t="s">
        <v>32</v>
      </c>
      <c r="B11" s="65">
        <v>0</v>
      </c>
      <c r="C11" s="65">
        <v>42546</v>
      </c>
      <c r="D11" s="17">
        <f t="shared" si="0"/>
        <v>0</v>
      </c>
      <c r="E11" s="17">
        <f t="shared" si="1"/>
        <v>42546</v>
      </c>
      <c r="F11" s="17">
        <v>85092</v>
      </c>
      <c r="G11" s="28">
        <f t="shared" si="2"/>
        <v>-42546</v>
      </c>
    </row>
    <row r="12" spans="1:7" x14ac:dyDescent="0.25">
      <c r="A12" s="66" t="s">
        <v>85</v>
      </c>
      <c r="B12" s="65">
        <v>158458</v>
      </c>
      <c r="C12" s="65">
        <v>3947.13</v>
      </c>
      <c r="D12" s="17">
        <f t="shared" si="0"/>
        <v>39614.5</v>
      </c>
      <c r="E12" s="17">
        <f t="shared" si="1"/>
        <v>-35667.370000000003</v>
      </c>
      <c r="F12" s="17">
        <v>4243.66</v>
      </c>
      <c r="G12" s="28">
        <f t="shared" si="2"/>
        <v>-296.52999999999975</v>
      </c>
    </row>
    <row r="13" spans="1:7" x14ac:dyDescent="0.25">
      <c r="A13" s="66" t="s">
        <v>33</v>
      </c>
      <c r="B13" s="65">
        <v>79408</v>
      </c>
      <c r="C13" s="65">
        <v>8128.14</v>
      </c>
      <c r="D13" s="17">
        <f t="shared" si="0"/>
        <v>19852</v>
      </c>
      <c r="E13" s="17">
        <f t="shared" si="1"/>
        <v>-11723.86</v>
      </c>
      <c r="F13" s="17">
        <v>1851.45</v>
      </c>
      <c r="G13" s="28">
        <f t="shared" si="2"/>
        <v>6276.6900000000005</v>
      </c>
    </row>
    <row r="14" spans="1:7" x14ac:dyDescent="0.25">
      <c r="B14" s="57"/>
      <c r="C14" s="57"/>
      <c r="D14" s="57"/>
      <c r="E14" s="57"/>
      <c r="F14" s="28"/>
      <c r="G14" s="28"/>
    </row>
    <row r="15" spans="1:7" ht="15.75" thickBot="1" x14ac:dyDescent="0.3">
      <c r="A15" s="7" t="s">
        <v>4</v>
      </c>
      <c r="B15" s="18">
        <f>SUM(B3:B13)</f>
        <v>2050123</v>
      </c>
      <c r="C15" s="18">
        <f>SUM(C3:C13)</f>
        <v>511814.35000000003</v>
      </c>
      <c r="D15" s="18">
        <f>SUM(D3:D10)</f>
        <v>453064.25</v>
      </c>
      <c r="E15" s="18">
        <f>SUM(E3:E10)</f>
        <v>4128.8299999999908</v>
      </c>
      <c r="F15" s="18">
        <f>SUM(F3:F13)</f>
        <v>554957.74</v>
      </c>
      <c r="G15" s="29">
        <f>SUM(G3:G10)</f>
        <v>-6577.5500000000211</v>
      </c>
    </row>
    <row r="16" spans="1:7" ht="15.75" thickTop="1" x14ac:dyDescent="0.25">
      <c r="A16" s="7"/>
      <c r="B16" s="10"/>
      <c r="C16" s="10"/>
      <c r="D16" s="10"/>
      <c r="E16" s="10"/>
      <c r="F16" s="13"/>
      <c r="G16" s="30"/>
    </row>
    <row r="17" spans="1:7" x14ac:dyDescent="0.25">
      <c r="A17" s="71" t="s">
        <v>47</v>
      </c>
      <c r="B17" s="71"/>
      <c r="C17" s="71"/>
      <c r="D17" s="71"/>
      <c r="E17" s="71"/>
      <c r="F17" s="31"/>
      <c r="G17" s="25"/>
    </row>
    <row r="18" spans="1:7" ht="26.25" x14ac:dyDescent="0.25">
      <c r="A18" s="22" t="s">
        <v>16</v>
      </c>
      <c r="B18" s="19" t="s">
        <v>17</v>
      </c>
      <c r="C18" s="20" t="s">
        <v>123</v>
      </c>
      <c r="D18" s="21" t="s">
        <v>18</v>
      </c>
      <c r="E18" s="21" t="s">
        <v>19</v>
      </c>
      <c r="F18" s="26" t="s">
        <v>124</v>
      </c>
      <c r="G18" s="27" t="s">
        <v>125</v>
      </c>
    </row>
    <row r="19" spans="1:7" x14ac:dyDescent="0.25">
      <c r="A19" s="2" t="s">
        <v>20</v>
      </c>
      <c r="B19" s="47">
        <v>1234687</v>
      </c>
      <c r="C19" s="65">
        <v>172261.75</v>
      </c>
      <c r="D19" s="63">
        <f>+B19/12*3</f>
        <v>308671.75</v>
      </c>
      <c r="E19" s="63">
        <f t="shared" ref="E19:E25" si="3">+C19-D19</f>
        <v>-136410</v>
      </c>
      <c r="F19" s="63">
        <v>155233.04999999999</v>
      </c>
      <c r="G19" s="70">
        <f>+C19-F19</f>
        <v>17028.700000000012</v>
      </c>
    </row>
    <row r="20" spans="1:7" x14ac:dyDescent="0.25">
      <c r="A20" s="2" t="s">
        <v>21</v>
      </c>
      <c r="B20" s="47">
        <v>169693</v>
      </c>
      <c r="C20" s="65">
        <v>12061.15</v>
      </c>
      <c r="D20" s="63">
        <f t="shared" ref="D20:D26" si="4">+B20/12*3</f>
        <v>42423.25</v>
      </c>
      <c r="E20" s="63">
        <f t="shared" si="3"/>
        <v>-30362.1</v>
      </c>
      <c r="F20" s="63">
        <v>7877.21</v>
      </c>
      <c r="G20" s="70">
        <f t="shared" ref="G20:G26" si="5">+C20-F20</f>
        <v>4183.9399999999996</v>
      </c>
    </row>
    <row r="21" spans="1:7" x14ac:dyDescent="0.25">
      <c r="A21" s="2" t="s">
        <v>22</v>
      </c>
      <c r="B21" s="47">
        <v>0</v>
      </c>
      <c r="C21" s="65">
        <v>540.59</v>
      </c>
      <c r="D21" s="63">
        <f t="shared" si="4"/>
        <v>0</v>
      </c>
      <c r="E21" s="63">
        <f t="shared" si="3"/>
        <v>540.59</v>
      </c>
      <c r="F21" s="63">
        <v>2211.5300000000002</v>
      </c>
      <c r="G21" s="70">
        <f t="shared" si="5"/>
        <v>-1670.94</v>
      </c>
    </row>
    <row r="22" spans="1:7" x14ac:dyDescent="0.25">
      <c r="A22" s="2" t="s">
        <v>23</v>
      </c>
      <c r="B22" s="47">
        <v>95249</v>
      </c>
      <c r="C22" s="47">
        <v>29078.400000000001</v>
      </c>
      <c r="D22" s="63">
        <f t="shared" si="4"/>
        <v>23812.25</v>
      </c>
      <c r="E22" s="63">
        <f t="shared" si="3"/>
        <v>5266.1500000000015</v>
      </c>
      <c r="F22" s="63">
        <v>20212.07</v>
      </c>
      <c r="G22" s="70">
        <f t="shared" si="5"/>
        <v>8866.3300000000017</v>
      </c>
    </row>
    <row r="23" spans="1:7" x14ac:dyDescent="0.25">
      <c r="A23" s="2" t="s">
        <v>24</v>
      </c>
      <c r="B23" s="47">
        <v>86444</v>
      </c>
      <c r="C23" s="47">
        <v>21883.39</v>
      </c>
      <c r="D23" s="63">
        <f t="shared" si="4"/>
        <v>21611</v>
      </c>
      <c r="E23" s="63">
        <f t="shared" si="3"/>
        <v>272.38999999999942</v>
      </c>
      <c r="F23" s="63">
        <v>23537.24</v>
      </c>
      <c r="G23" s="70">
        <f t="shared" si="5"/>
        <v>-1653.8500000000022</v>
      </c>
    </row>
    <row r="24" spans="1:7" x14ac:dyDescent="0.25">
      <c r="A24" s="2" t="s">
        <v>25</v>
      </c>
      <c r="B24" s="47">
        <v>94623</v>
      </c>
      <c r="C24" s="47">
        <v>30737.040000000001</v>
      </c>
      <c r="D24" s="63">
        <f t="shared" si="4"/>
        <v>23655.75</v>
      </c>
      <c r="E24" s="63">
        <f t="shared" si="3"/>
        <v>7081.2900000000009</v>
      </c>
      <c r="F24" s="63">
        <v>28339.07</v>
      </c>
      <c r="G24" s="70">
        <f t="shared" si="5"/>
        <v>2397.9700000000012</v>
      </c>
    </row>
    <row r="25" spans="1:7" x14ac:dyDescent="0.25">
      <c r="A25" s="2" t="s">
        <v>26</v>
      </c>
      <c r="B25" s="47">
        <v>228375</v>
      </c>
      <c r="C25" s="47">
        <v>36850.71</v>
      </c>
      <c r="D25" s="63">
        <f t="shared" si="4"/>
        <v>57093.75</v>
      </c>
      <c r="E25" s="63">
        <f t="shared" si="3"/>
        <v>-20243.04</v>
      </c>
      <c r="F25" s="63">
        <v>24942.3</v>
      </c>
      <c r="G25" s="70">
        <f t="shared" si="5"/>
        <v>11908.41</v>
      </c>
    </row>
    <row r="26" spans="1:7" x14ac:dyDescent="0.25">
      <c r="A26" s="2" t="s">
        <v>99</v>
      </c>
      <c r="B26" s="56">
        <v>6122</v>
      </c>
      <c r="C26" s="55">
        <v>628.4</v>
      </c>
      <c r="D26" s="63">
        <f t="shared" si="4"/>
        <v>1530.5</v>
      </c>
      <c r="E26" s="63">
        <f t="shared" ref="E26" si="6">+C26-D26</f>
        <v>-902.1</v>
      </c>
      <c r="F26" s="51">
        <v>0</v>
      </c>
      <c r="G26" s="69">
        <f t="shared" si="5"/>
        <v>628.4</v>
      </c>
    </row>
    <row r="27" spans="1:7" x14ac:dyDescent="0.25">
      <c r="A27" s="3" t="s">
        <v>27</v>
      </c>
      <c r="B27" s="15">
        <f>SUM(B19:B26)</f>
        <v>1915193</v>
      </c>
      <c r="C27" s="15">
        <f>SUM(C19:C26)</f>
        <v>304041.43</v>
      </c>
      <c r="D27" s="15">
        <f>SUM(D19:D26)</f>
        <v>478798.25</v>
      </c>
      <c r="E27" s="15">
        <f t="shared" ref="E27" si="7">SUM(E19:E26)</f>
        <v>-174756.82000000004</v>
      </c>
      <c r="F27" s="32">
        <f>SUM(F19:F26)</f>
        <v>262352.46999999997</v>
      </c>
      <c r="G27" s="33">
        <f>SUM(G19:G26)</f>
        <v>41688.960000000014</v>
      </c>
    </row>
    <row r="28" spans="1:7" x14ac:dyDescent="0.25">
      <c r="A28" s="4"/>
      <c r="B28" s="11"/>
      <c r="C28" s="11"/>
      <c r="D28" s="12"/>
      <c r="E28" s="12"/>
    </row>
    <row r="29" spans="1:7" x14ac:dyDescent="0.25">
      <c r="A29" s="66" t="s">
        <v>28</v>
      </c>
      <c r="B29" s="65">
        <v>42000</v>
      </c>
      <c r="C29" s="65">
        <v>6102.42</v>
      </c>
      <c r="D29" s="63">
        <f>+B29/12*3</f>
        <v>10500</v>
      </c>
      <c r="E29" s="63">
        <f t="shared" ref="E29:E39" si="8">+C29-D29</f>
        <v>-4397.58</v>
      </c>
      <c r="F29" s="67">
        <v>3495.19</v>
      </c>
      <c r="G29" s="68">
        <f t="shared" ref="G29:G39" si="9">+C29-F29</f>
        <v>2607.23</v>
      </c>
    </row>
    <row r="30" spans="1:7" x14ac:dyDescent="0.25">
      <c r="A30" s="66" t="s">
        <v>80</v>
      </c>
      <c r="B30" s="65">
        <v>500</v>
      </c>
      <c r="C30" s="65">
        <v>0</v>
      </c>
      <c r="D30" s="63">
        <f t="shared" ref="D30:D39" si="10">+B30/12*3</f>
        <v>125</v>
      </c>
      <c r="E30" s="63">
        <f t="shared" si="8"/>
        <v>-125</v>
      </c>
      <c r="F30" s="67">
        <v>0</v>
      </c>
      <c r="G30" s="68">
        <f t="shared" si="9"/>
        <v>0</v>
      </c>
    </row>
    <row r="31" spans="1:7" x14ac:dyDescent="0.25">
      <c r="A31" s="66" t="s">
        <v>29</v>
      </c>
      <c r="B31" s="65">
        <v>22500</v>
      </c>
      <c r="C31" s="65">
        <v>2419.56</v>
      </c>
      <c r="D31" s="63">
        <f t="shared" si="10"/>
        <v>5625</v>
      </c>
      <c r="E31" s="63">
        <f t="shared" si="8"/>
        <v>-3205.44</v>
      </c>
      <c r="F31" s="67">
        <v>2081.98</v>
      </c>
      <c r="G31" s="68">
        <f t="shared" si="9"/>
        <v>337.57999999999993</v>
      </c>
    </row>
    <row r="32" spans="1:7" x14ac:dyDescent="0.25">
      <c r="A32" s="66" t="s">
        <v>30</v>
      </c>
      <c r="B32" s="65">
        <v>56955</v>
      </c>
      <c r="C32" s="65">
        <v>7722.95</v>
      </c>
      <c r="D32" s="63">
        <f t="shared" si="10"/>
        <v>14238.75</v>
      </c>
      <c r="E32" s="63">
        <f t="shared" si="8"/>
        <v>-6515.8</v>
      </c>
      <c r="F32" s="67">
        <v>7719.05</v>
      </c>
      <c r="G32" s="68">
        <f t="shared" si="9"/>
        <v>3.8999999999996362</v>
      </c>
    </row>
    <row r="33" spans="1:7" x14ac:dyDescent="0.25">
      <c r="A33" s="66" t="s">
        <v>81</v>
      </c>
      <c r="B33" s="65">
        <v>65</v>
      </c>
      <c r="C33" s="65">
        <v>0</v>
      </c>
      <c r="D33" s="63">
        <f t="shared" si="10"/>
        <v>16.25</v>
      </c>
      <c r="E33" s="63">
        <f t="shared" si="8"/>
        <v>-16.25</v>
      </c>
      <c r="F33" s="67">
        <v>0</v>
      </c>
      <c r="G33" s="68">
        <f t="shared" si="9"/>
        <v>0</v>
      </c>
    </row>
    <row r="34" spans="1:7" x14ac:dyDescent="0.25">
      <c r="A34" s="66" t="s">
        <v>31</v>
      </c>
      <c r="B34" s="65">
        <v>13841</v>
      </c>
      <c r="C34" s="65">
        <v>0</v>
      </c>
      <c r="D34" s="63">
        <f t="shared" si="10"/>
        <v>3460.25</v>
      </c>
      <c r="E34" s="63">
        <f t="shared" si="8"/>
        <v>-3460.25</v>
      </c>
      <c r="F34" s="67">
        <v>0</v>
      </c>
      <c r="G34" s="68">
        <f t="shared" si="9"/>
        <v>0</v>
      </c>
    </row>
    <row r="35" spans="1:7" ht="12" customHeight="1" x14ac:dyDescent="0.25">
      <c r="A35" s="66" t="s">
        <v>82</v>
      </c>
      <c r="B35" s="65">
        <v>769</v>
      </c>
      <c r="C35" s="65">
        <v>120</v>
      </c>
      <c r="D35" s="63">
        <f t="shared" si="10"/>
        <v>192.25</v>
      </c>
      <c r="E35" s="63">
        <f t="shared" si="8"/>
        <v>-72.25</v>
      </c>
      <c r="F35" s="67">
        <v>100</v>
      </c>
      <c r="G35" s="68">
        <f t="shared" si="9"/>
        <v>20</v>
      </c>
    </row>
    <row r="36" spans="1:7" x14ac:dyDescent="0.25">
      <c r="A36" s="66" t="s">
        <v>83</v>
      </c>
      <c r="B36" s="65">
        <v>356</v>
      </c>
      <c r="C36" s="65">
        <v>690.43</v>
      </c>
      <c r="D36" s="63">
        <f t="shared" si="10"/>
        <v>89</v>
      </c>
      <c r="E36" s="63">
        <f t="shared" si="8"/>
        <v>601.42999999999995</v>
      </c>
      <c r="F36" s="67">
        <v>0</v>
      </c>
      <c r="G36" s="68">
        <f t="shared" si="9"/>
        <v>690.43</v>
      </c>
    </row>
    <row r="37" spans="1:7" x14ac:dyDescent="0.25">
      <c r="A37" s="66" t="s">
        <v>32</v>
      </c>
      <c r="B37" s="65">
        <v>0</v>
      </c>
      <c r="C37" s="65">
        <v>42546</v>
      </c>
      <c r="D37" s="63">
        <f t="shared" si="10"/>
        <v>0</v>
      </c>
      <c r="E37" s="63">
        <f t="shared" si="8"/>
        <v>42546</v>
      </c>
      <c r="F37" s="67">
        <v>42546</v>
      </c>
      <c r="G37" s="68">
        <f t="shared" si="9"/>
        <v>0</v>
      </c>
    </row>
    <row r="38" spans="1:7" x14ac:dyDescent="0.25">
      <c r="A38" s="66" t="s">
        <v>85</v>
      </c>
      <c r="B38" s="65">
        <v>614748</v>
      </c>
      <c r="C38" s="65">
        <v>39.47</v>
      </c>
      <c r="D38" s="63">
        <f t="shared" si="10"/>
        <v>153687</v>
      </c>
      <c r="E38" s="63">
        <f t="shared" si="8"/>
        <v>-153647.53</v>
      </c>
      <c r="F38" s="67">
        <v>68646.48</v>
      </c>
      <c r="G38" s="68">
        <f t="shared" si="9"/>
        <v>-68607.009999999995</v>
      </c>
    </row>
    <row r="39" spans="1:7" x14ac:dyDescent="0.25">
      <c r="A39" s="66" t="s">
        <v>126</v>
      </c>
      <c r="B39" s="65">
        <v>209481</v>
      </c>
      <c r="C39" s="65">
        <v>1921.76</v>
      </c>
      <c r="D39" s="63">
        <f t="shared" si="10"/>
        <v>52370.25</v>
      </c>
      <c r="E39" s="63">
        <f t="shared" si="8"/>
        <v>-50448.49</v>
      </c>
      <c r="F39" s="67">
        <v>10123.26</v>
      </c>
      <c r="G39" s="69">
        <f t="shared" si="9"/>
        <v>-8201.5</v>
      </c>
    </row>
    <row r="40" spans="1:7" ht="15.75" thickBot="1" x14ac:dyDescent="0.3">
      <c r="A40" s="5" t="s">
        <v>34</v>
      </c>
      <c r="B40" s="16">
        <f>SUM(B29:B39)+B27</f>
        <v>2876408</v>
      </c>
      <c r="C40" s="16">
        <f>SUM(C29:C39)+C27</f>
        <v>365604.02</v>
      </c>
      <c r="D40" s="16">
        <f>SUM(D29:D39)+D27</f>
        <v>719102</v>
      </c>
      <c r="E40" s="16">
        <f>SUM(E29:E39)+E27</f>
        <v>-353497.98000000004</v>
      </c>
      <c r="F40" s="16">
        <f>SUM(F29:F39)+F27</f>
        <v>397064.42999999993</v>
      </c>
      <c r="G40" s="16">
        <f>SUM(G29:G39)+G27</f>
        <v>-31460.409999999982</v>
      </c>
    </row>
    <row r="41" spans="1:7" ht="15.75" thickTop="1" x14ac:dyDescent="0.25">
      <c r="B41" s="9"/>
      <c r="C41" s="9"/>
      <c r="D41" s="9"/>
      <c r="E41" s="9"/>
      <c r="F41" s="34"/>
    </row>
    <row r="42" spans="1:7" x14ac:dyDescent="0.25">
      <c r="D42" s="6"/>
      <c r="E42" s="6"/>
    </row>
  </sheetData>
  <mergeCells count="2">
    <mergeCell ref="A1:E1"/>
    <mergeCell ref="A17:E17"/>
  </mergeCells>
  <pageMargins left="0.7" right="0.7" top="0.94791666666666663" bottom="0.75" header="0.3" footer="0.3"/>
  <pageSetup scale="81" orientation="landscape" r:id="rId1"/>
  <headerFooter>
    <oddHeader xml:space="preserve">&amp;C&amp;"-,Bold Italic"21st Century Charter School&amp;"-,Bold"
Fiscal Year 2016-17
BUDGET SUMMARY AS OF September 30th, 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Layout" zoomScaleNormal="100" workbookViewId="0">
      <selection activeCell="C8" sqref="C8"/>
    </sheetView>
  </sheetViews>
  <sheetFormatPr defaultRowHeight="15" x14ac:dyDescent="0.25"/>
  <cols>
    <col min="1" max="1" width="43.28515625" bestFit="1" customWidth="1"/>
    <col min="2" max="2" width="12.85546875" bestFit="1" customWidth="1"/>
    <col min="3" max="3" width="13.85546875" bestFit="1" customWidth="1"/>
    <col min="4" max="4" width="14.42578125" bestFit="1" customWidth="1"/>
  </cols>
  <sheetData>
    <row r="1" spans="1:4" x14ac:dyDescent="0.25">
      <c r="A1" s="52" t="s">
        <v>0</v>
      </c>
      <c r="B1" s="52" t="s">
        <v>1</v>
      </c>
      <c r="C1" s="52" t="s">
        <v>2</v>
      </c>
      <c r="D1" s="52" t="s">
        <v>3</v>
      </c>
    </row>
    <row r="2" spans="1:4" x14ac:dyDescent="0.25">
      <c r="A2" s="53"/>
      <c r="B2" s="53"/>
      <c r="C2" s="53"/>
      <c r="D2" s="53"/>
    </row>
    <row r="3" spans="1:4" x14ac:dyDescent="0.25">
      <c r="A3" s="48" t="s">
        <v>27</v>
      </c>
      <c r="B3" s="43">
        <v>1704474</v>
      </c>
      <c r="C3" s="43">
        <v>426991.99</v>
      </c>
      <c r="D3" s="43">
        <f>+B3-C3</f>
        <v>1277482.01</v>
      </c>
    </row>
    <row r="4" spans="1:4" x14ac:dyDescent="0.25">
      <c r="A4" s="48" t="s">
        <v>28</v>
      </c>
      <c r="B4" s="43">
        <v>14422</v>
      </c>
      <c r="C4" s="43">
        <v>14421.94</v>
      </c>
      <c r="D4" s="47">
        <f t="shared" ref="D4:D13" si="0">+B4-C4</f>
        <v>5.9999999999490683E-2</v>
      </c>
    </row>
    <row r="5" spans="1:4" x14ac:dyDescent="0.25">
      <c r="A5" s="66" t="s">
        <v>80</v>
      </c>
      <c r="B5" s="65">
        <v>0</v>
      </c>
      <c r="C5" s="65">
        <v>628.25</v>
      </c>
      <c r="D5" s="65">
        <f t="shared" si="0"/>
        <v>-628.25</v>
      </c>
    </row>
    <row r="6" spans="1:4" x14ac:dyDescent="0.25">
      <c r="A6" s="48" t="s">
        <v>29</v>
      </c>
      <c r="B6" s="43">
        <v>22500</v>
      </c>
      <c r="C6" s="43">
        <v>11501.99</v>
      </c>
      <c r="D6" s="47">
        <f t="shared" si="0"/>
        <v>10998.01</v>
      </c>
    </row>
    <row r="7" spans="1:4" x14ac:dyDescent="0.25">
      <c r="A7" s="48" t="s">
        <v>30</v>
      </c>
      <c r="B7" s="43">
        <v>56955</v>
      </c>
      <c r="C7" s="43">
        <v>0</v>
      </c>
      <c r="D7" s="47">
        <f t="shared" si="0"/>
        <v>56955</v>
      </c>
    </row>
    <row r="8" spans="1:4" x14ac:dyDescent="0.25">
      <c r="A8" s="48" t="s">
        <v>81</v>
      </c>
      <c r="B8" s="43">
        <v>65</v>
      </c>
      <c r="C8" s="43">
        <v>0</v>
      </c>
      <c r="D8" s="47">
        <f t="shared" si="0"/>
        <v>65</v>
      </c>
    </row>
    <row r="9" spans="1:4" x14ac:dyDescent="0.25">
      <c r="A9" s="48" t="s">
        <v>31</v>
      </c>
      <c r="B9" s="43">
        <v>13841</v>
      </c>
      <c r="C9" s="43">
        <v>0</v>
      </c>
      <c r="D9" s="47">
        <f t="shared" si="0"/>
        <v>13841</v>
      </c>
    </row>
    <row r="10" spans="1:4" x14ac:dyDescent="0.25">
      <c r="A10" s="66" t="s">
        <v>84</v>
      </c>
      <c r="B10" s="65">
        <v>0</v>
      </c>
      <c r="C10" s="65">
        <v>3649</v>
      </c>
      <c r="D10" s="65">
        <f t="shared" si="0"/>
        <v>-3649</v>
      </c>
    </row>
    <row r="11" spans="1:4" x14ac:dyDescent="0.25">
      <c r="A11" s="48" t="s">
        <v>32</v>
      </c>
      <c r="B11" s="43">
        <v>0</v>
      </c>
      <c r="C11" s="43">
        <v>42546</v>
      </c>
      <c r="D11" s="47">
        <f t="shared" si="0"/>
        <v>-42546</v>
      </c>
    </row>
    <row r="12" spans="1:4" x14ac:dyDescent="0.25">
      <c r="A12" s="48" t="s">
        <v>85</v>
      </c>
      <c r="B12" s="43">
        <v>158458</v>
      </c>
      <c r="C12" s="43">
        <v>3947.13</v>
      </c>
      <c r="D12" s="47">
        <f t="shared" si="0"/>
        <v>154510.87</v>
      </c>
    </row>
    <row r="13" spans="1:4" x14ac:dyDescent="0.25">
      <c r="A13" s="48" t="s">
        <v>126</v>
      </c>
      <c r="B13" s="43">
        <v>79408</v>
      </c>
      <c r="C13" s="43">
        <v>8128.14</v>
      </c>
      <c r="D13" s="47">
        <f t="shared" si="0"/>
        <v>71279.86</v>
      </c>
    </row>
    <row r="14" spans="1:4" x14ac:dyDescent="0.25">
      <c r="A14" s="45"/>
      <c r="B14" s="42"/>
      <c r="C14" s="42"/>
      <c r="D14" s="42"/>
    </row>
    <row r="15" spans="1:4" ht="15.75" thickBot="1" x14ac:dyDescent="0.3">
      <c r="A15" s="48" t="s">
        <v>4</v>
      </c>
      <c r="B15" s="43">
        <f>SUM(B3:B13)</f>
        <v>2050123</v>
      </c>
      <c r="C15" s="50">
        <f>SUM(C3:C13)</f>
        <v>511814.44</v>
      </c>
      <c r="D15" s="50">
        <f>SUM(D3:D13)</f>
        <v>1538308.5600000003</v>
      </c>
    </row>
    <row r="16" spans="1:4" ht="15.75" thickTop="1" x14ac:dyDescent="0.25">
      <c r="A16" s="41"/>
      <c r="B16" s="44"/>
      <c r="C16" s="44"/>
      <c r="D16" s="44"/>
    </row>
  </sheetData>
  <pageMargins left="0.7" right="0.7" top="0.94791666666666663" bottom="0.75" header="0.3" footer="0.3"/>
  <pageSetup orientation="landscape" r:id="rId1"/>
  <headerFooter>
    <oddHeader xml:space="preserve">&amp;C&amp;"-,Bold Italic"21st Century Charter School&amp;"-,Bold"
Fiscal Year 2016-17
Revenue Summary as of September 30th, 2016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view="pageLayout" zoomScaleNormal="110" zoomScaleSheetLayoutView="100" workbookViewId="0">
      <selection activeCell="D156" sqref="D156"/>
    </sheetView>
  </sheetViews>
  <sheetFormatPr defaultRowHeight="15" x14ac:dyDescent="0.25"/>
  <cols>
    <col min="1" max="1" width="55" bestFit="1" customWidth="1"/>
    <col min="2" max="2" width="12.28515625" bestFit="1" customWidth="1"/>
    <col min="3" max="3" width="12.85546875" bestFit="1" customWidth="1"/>
    <col min="4" max="4" width="16.42578125" bestFit="1" customWidth="1"/>
    <col min="5" max="5" width="12.5703125" bestFit="1" customWidth="1"/>
  </cols>
  <sheetData>
    <row r="1" spans="1:5" x14ac:dyDescent="0.25">
      <c r="A1" s="36" t="s">
        <v>0</v>
      </c>
      <c r="B1" s="36" t="s">
        <v>1</v>
      </c>
      <c r="C1" s="36" t="s">
        <v>2</v>
      </c>
      <c r="D1" s="36" t="s">
        <v>46</v>
      </c>
      <c r="E1" s="36" t="s">
        <v>3</v>
      </c>
    </row>
    <row r="2" spans="1:5" ht="15.75" x14ac:dyDescent="0.25">
      <c r="A2" s="23" t="s">
        <v>61</v>
      </c>
    </row>
    <row r="3" spans="1:5" x14ac:dyDescent="0.25">
      <c r="A3" s="46" t="s">
        <v>44</v>
      </c>
      <c r="B3" s="38">
        <v>20000</v>
      </c>
      <c r="C3" s="38">
        <v>518.75</v>
      </c>
      <c r="D3" s="38">
        <v>5000</v>
      </c>
      <c r="E3" s="38">
        <f>B3-C3-D3</f>
        <v>14481.25</v>
      </c>
    </row>
    <row r="4" spans="1:5" x14ac:dyDescent="0.25">
      <c r="A4" s="46" t="s">
        <v>53</v>
      </c>
      <c r="B4" s="38">
        <v>713049</v>
      </c>
      <c r="C4" s="38">
        <v>92104.72</v>
      </c>
      <c r="D4" s="38">
        <v>644780.80000000005</v>
      </c>
      <c r="E4" s="49">
        <f t="shared" ref="E4:E10" si="0">B4-C4-D4</f>
        <v>-23836.520000000019</v>
      </c>
    </row>
    <row r="5" spans="1:5" x14ac:dyDescent="0.25">
      <c r="A5" s="46" t="s">
        <v>54</v>
      </c>
      <c r="B5" s="38">
        <v>92694</v>
      </c>
      <c r="C5" s="38">
        <v>13086.07</v>
      </c>
      <c r="D5" s="38">
        <v>91602.48</v>
      </c>
      <c r="E5" s="49">
        <f>B5-C5-D5</f>
        <v>-11994.550000000003</v>
      </c>
    </row>
    <row r="6" spans="1:5" x14ac:dyDescent="0.25">
      <c r="A6" s="46" t="s">
        <v>86</v>
      </c>
      <c r="B6" s="38">
        <v>40161</v>
      </c>
      <c r="C6" s="38">
        <v>8395.08</v>
      </c>
      <c r="D6" s="38">
        <v>31765.62</v>
      </c>
      <c r="E6" s="49">
        <f t="shared" si="0"/>
        <v>0.2999999999992724</v>
      </c>
    </row>
    <row r="7" spans="1:5" x14ac:dyDescent="0.25">
      <c r="A7" s="46" t="s">
        <v>45</v>
      </c>
      <c r="B7" s="38">
        <v>28230</v>
      </c>
      <c r="C7" s="38">
        <v>3531.24</v>
      </c>
      <c r="D7" s="38">
        <v>24718.76</v>
      </c>
      <c r="E7" s="49">
        <f t="shared" si="0"/>
        <v>-19.999999999996362</v>
      </c>
    </row>
    <row r="8" spans="1:5" x14ac:dyDescent="0.25">
      <c r="A8" s="37" t="s">
        <v>87</v>
      </c>
      <c r="B8" s="38">
        <v>0</v>
      </c>
      <c r="C8" s="38">
        <v>757.53</v>
      </c>
      <c r="D8" s="38">
        <v>5302.83</v>
      </c>
      <c r="E8" s="49">
        <f t="shared" si="0"/>
        <v>-6060.36</v>
      </c>
    </row>
    <row r="9" spans="1:5" x14ac:dyDescent="0.25">
      <c r="A9" s="62" t="s">
        <v>6</v>
      </c>
      <c r="B9" s="63">
        <v>1415</v>
      </c>
      <c r="C9" s="63">
        <v>249.99</v>
      </c>
      <c r="D9" s="63">
        <v>2750.01</v>
      </c>
      <c r="E9" s="63">
        <f t="shared" ref="E9" si="1">B9-C9-D9</f>
        <v>-1585.0000000000002</v>
      </c>
    </row>
    <row r="10" spans="1:5" x14ac:dyDescent="0.25">
      <c r="A10" s="46" t="s">
        <v>7</v>
      </c>
      <c r="B10" s="38">
        <v>339138</v>
      </c>
      <c r="C10" s="38">
        <v>53618.37</v>
      </c>
      <c r="D10" s="38">
        <v>297532.02</v>
      </c>
      <c r="E10" s="49">
        <f t="shared" si="0"/>
        <v>-12012.390000000014</v>
      </c>
    </row>
    <row r="11" spans="1:5" x14ac:dyDescent="0.25">
      <c r="A11" s="35"/>
      <c r="B11" s="39"/>
      <c r="C11" s="39"/>
      <c r="D11" s="39"/>
      <c r="E11" s="39"/>
    </row>
    <row r="12" spans="1:5" x14ac:dyDescent="0.25">
      <c r="A12" s="48" t="s">
        <v>20</v>
      </c>
      <c r="B12" s="40">
        <f>SUM(B3:B10)</f>
        <v>1234687</v>
      </c>
      <c r="C12" s="50">
        <f>SUM(C3:C10)</f>
        <v>172261.75000000003</v>
      </c>
      <c r="D12" s="50">
        <f>SUM(D3:D10)</f>
        <v>1103452.52</v>
      </c>
      <c r="E12" s="50">
        <f>SUM(E3:E10)</f>
        <v>-41027.270000000033</v>
      </c>
    </row>
    <row r="14" spans="1:5" x14ac:dyDescent="0.25">
      <c r="A14" s="46" t="s">
        <v>42</v>
      </c>
      <c r="B14" s="38">
        <v>45500</v>
      </c>
      <c r="C14" s="38">
        <v>5325</v>
      </c>
      <c r="D14" s="38">
        <v>37275</v>
      </c>
      <c r="E14" s="49">
        <f t="shared" ref="E14:E22" si="2">B14-C14-D14</f>
        <v>2900</v>
      </c>
    </row>
    <row r="15" spans="1:5" x14ac:dyDescent="0.25">
      <c r="A15" s="46" t="s">
        <v>7</v>
      </c>
      <c r="B15" s="38">
        <v>23993</v>
      </c>
      <c r="C15" s="38">
        <v>3178.65</v>
      </c>
      <c r="D15" s="38">
        <v>19659.71</v>
      </c>
      <c r="E15" s="49">
        <f t="shared" si="2"/>
        <v>1154.6399999999994</v>
      </c>
    </row>
    <row r="16" spans="1:5" x14ac:dyDescent="0.25">
      <c r="A16" s="37" t="s">
        <v>88</v>
      </c>
      <c r="B16" s="38">
        <v>1000</v>
      </c>
      <c r="C16" s="38">
        <v>0</v>
      </c>
      <c r="D16" s="38">
        <v>0</v>
      </c>
      <c r="E16" s="49">
        <f t="shared" si="2"/>
        <v>1000</v>
      </c>
    </row>
    <row r="17" spans="1:5" x14ac:dyDescent="0.25">
      <c r="A17" s="37" t="s">
        <v>89</v>
      </c>
      <c r="B17" s="38">
        <v>35000</v>
      </c>
      <c r="C17" s="38">
        <v>0</v>
      </c>
      <c r="D17" s="38">
        <v>47000</v>
      </c>
      <c r="E17" s="49">
        <f t="shared" si="2"/>
        <v>-12000</v>
      </c>
    </row>
    <row r="18" spans="1:5" x14ac:dyDescent="0.25">
      <c r="A18" s="37" t="s">
        <v>90</v>
      </c>
      <c r="B18" s="38">
        <v>16000</v>
      </c>
      <c r="C18" s="38">
        <v>0</v>
      </c>
      <c r="D18" s="38">
        <v>16000</v>
      </c>
      <c r="E18" s="49">
        <f t="shared" si="2"/>
        <v>0</v>
      </c>
    </row>
    <row r="19" spans="1:5" x14ac:dyDescent="0.25">
      <c r="A19" s="37" t="s">
        <v>91</v>
      </c>
      <c r="B19" s="38">
        <v>15000</v>
      </c>
      <c r="C19" s="38">
        <v>0</v>
      </c>
      <c r="D19" s="38">
        <v>14000</v>
      </c>
      <c r="E19" s="49">
        <f t="shared" si="2"/>
        <v>1000</v>
      </c>
    </row>
    <row r="20" spans="1:5" x14ac:dyDescent="0.25">
      <c r="A20" s="62" t="s">
        <v>127</v>
      </c>
      <c r="B20" s="63">
        <v>1000</v>
      </c>
      <c r="C20" s="63">
        <v>0</v>
      </c>
      <c r="D20" s="63">
        <v>0</v>
      </c>
      <c r="E20" s="63">
        <f t="shared" si="2"/>
        <v>1000</v>
      </c>
    </row>
    <row r="21" spans="1:5" x14ac:dyDescent="0.25">
      <c r="A21" s="37" t="s">
        <v>9</v>
      </c>
      <c r="B21" s="38">
        <v>22000</v>
      </c>
      <c r="C21" s="38">
        <v>0</v>
      </c>
      <c r="D21" s="38">
        <v>22000</v>
      </c>
      <c r="E21" s="49">
        <f t="shared" si="2"/>
        <v>0</v>
      </c>
    </row>
    <row r="22" spans="1:5" x14ac:dyDescent="0.25">
      <c r="A22" s="1" t="s">
        <v>11</v>
      </c>
      <c r="B22" s="38">
        <v>10200</v>
      </c>
      <c r="C22" s="38">
        <v>3557.5</v>
      </c>
      <c r="D22" s="38">
        <v>0</v>
      </c>
      <c r="E22" s="49">
        <f t="shared" si="2"/>
        <v>6642.5</v>
      </c>
    </row>
    <row r="23" spans="1:5" x14ac:dyDescent="0.25">
      <c r="A23" s="35"/>
      <c r="B23" s="39"/>
      <c r="C23" s="39"/>
      <c r="D23" s="39"/>
      <c r="E23" s="39"/>
    </row>
    <row r="24" spans="1:5" x14ac:dyDescent="0.25">
      <c r="A24" s="48" t="s">
        <v>36</v>
      </c>
      <c r="B24" s="40">
        <f>SUM(B14:B22)</f>
        <v>169693</v>
      </c>
      <c r="C24" s="50">
        <f>SUM(C14:C22)</f>
        <v>12061.15</v>
      </c>
      <c r="D24" s="50">
        <f>SUM(D14:D22)</f>
        <v>155934.71</v>
      </c>
      <c r="E24" s="50">
        <f>SUM(E14:E22)</f>
        <v>1697.1399999999994</v>
      </c>
    </row>
    <row r="26" spans="1:5" x14ac:dyDescent="0.25">
      <c r="A26" s="37" t="s">
        <v>92</v>
      </c>
      <c r="B26" s="38">
        <v>0</v>
      </c>
      <c r="C26" s="38">
        <v>0</v>
      </c>
      <c r="D26" s="38">
        <v>2000</v>
      </c>
      <c r="E26" s="63">
        <f>B26-C26-D26</f>
        <v>-2000</v>
      </c>
    </row>
    <row r="27" spans="1:5" x14ac:dyDescent="0.25">
      <c r="A27" s="37" t="s">
        <v>93</v>
      </c>
      <c r="B27" s="38">
        <v>0</v>
      </c>
      <c r="C27" s="38">
        <v>0</v>
      </c>
      <c r="D27" s="38">
        <v>461.71</v>
      </c>
      <c r="E27" s="38">
        <f>B27-C27-D27</f>
        <v>-461.71</v>
      </c>
    </row>
    <row r="28" spans="1:5" x14ac:dyDescent="0.25">
      <c r="A28" s="62" t="s">
        <v>11</v>
      </c>
      <c r="B28" s="63">
        <v>0</v>
      </c>
      <c r="C28" s="63">
        <v>540.59</v>
      </c>
      <c r="D28" s="63">
        <v>8559.41</v>
      </c>
      <c r="E28" s="63">
        <f t="shared" ref="E28:E29" si="3">B28-C28-D28</f>
        <v>-9100</v>
      </c>
    </row>
    <row r="29" spans="1:5" x14ac:dyDescent="0.25">
      <c r="A29" s="62" t="s">
        <v>94</v>
      </c>
      <c r="B29" s="63">
        <v>0</v>
      </c>
      <c r="C29" s="63">
        <v>0</v>
      </c>
      <c r="D29" s="63">
        <v>0</v>
      </c>
      <c r="E29" s="63">
        <f t="shared" si="3"/>
        <v>0</v>
      </c>
    </row>
    <row r="30" spans="1:5" x14ac:dyDescent="0.25">
      <c r="A30" s="35"/>
      <c r="B30" s="39"/>
      <c r="C30" s="39"/>
      <c r="D30" s="39"/>
      <c r="E30" s="39"/>
    </row>
    <row r="31" spans="1:5" x14ac:dyDescent="0.25">
      <c r="A31" s="48" t="s">
        <v>37</v>
      </c>
      <c r="B31" s="40">
        <f>B26+B27+B28+B29</f>
        <v>0</v>
      </c>
      <c r="C31" s="65">
        <f t="shared" ref="C31:E31" si="4">C26+C27+C28+C29</f>
        <v>540.59</v>
      </c>
      <c r="D31" s="65">
        <f t="shared" si="4"/>
        <v>11021.119999999999</v>
      </c>
      <c r="E31" s="65">
        <f t="shared" si="4"/>
        <v>-11561.71</v>
      </c>
    </row>
    <row r="33" spans="1:5" x14ac:dyDescent="0.25">
      <c r="A33" s="37" t="s">
        <v>95</v>
      </c>
      <c r="B33" s="38">
        <v>60000</v>
      </c>
      <c r="C33" s="38">
        <v>15000</v>
      </c>
      <c r="D33" s="38">
        <v>45000</v>
      </c>
      <c r="E33" s="38">
        <f>B33-C33-D33</f>
        <v>0</v>
      </c>
    </row>
    <row r="34" spans="1:5" x14ac:dyDescent="0.25">
      <c r="A34" s="37" t="s">
        <v>7</v>
      </c>
      <c r="B34" s="38">
        <v>23949</v>
      </c>
      <c r="C34" s="38">
        <v>6303.61</v>
      </c>
      <c r="D34" s="38">
        <v>17238.48</v>
      </c>
      <c r="E34" s="49">
        <f t="shared" ref="E34:E35" si="5">B34-C34-D34</f>
        <v>406.90999999999985</v>
      </c>
    </row>
    <row r="35" spans="1:5" x14ac:dyDescent="0.25">
      <c r="A35" s="37" t="s">
        <v>14</v>
      </c>
      <c r="B35" s="38">
        <v>11300</v>
      </c>
      <c r="C35" s="38">
        <v>7774.79</v>
      </c>
      <c r="D35" s="38">
        <v>3325.21</v>
      </c>
      <c r="E35" s="49">
        <f t="shared" si="5"/>
        <v>200</v>
      </c>
    </row>
    <row r="36" spans="1:5" x14ac:dyDescent="0.25">
      <c r="A36" s="35"/>
      <c r="B36" s="39"/>
      <c r="C36" s="39"/>
      <c r="D36" s="39"/>
      <c r="E36" s="39"/>
    </row>
    <row r="37" spans="1:5" x14ac:dyDescent="0.25">
      <c r="A37" s="48" t="s">
        <v>38</v>
      </c>
      <c r="B37" s="40">
        <f>SUM(B33:B35)</f>
        <v>95249</v>
      </c>
      <c r="C37" s="50">
        <f>SUM(C33:C35)</f>
        <v>29078.400000000001</v>
      </c>
      <c r="D37" s="50">
        <f>SUM(D33:D35)</f>
        <v>65563.69</v>
      </c>
      <c r="E37" s="50">
        <f>SUM(E33:E35)</f>
        <v>606.90999999999985</v>
      </c>
    </row>
    <row r="39" spans="1:5" x14ac:dyDescent="0.25">
      <c r="A39" s="37" t="s">
        <v>40</v>
      </c>
      <c r="B39" s="38">
        <v>63000</v>
      </c>
      <c r="C39" s="38">
        <v>15750</v>
      </c>
      <c r="D39" s="38">
        <v>47250</v>
      </c>
      <c r="E39" s="38">
        <f>B39-C39-D39</f>
        <v>0</v>
      </c>
    </row>
    <row r="40" spans="1:5" x14ac:dyDescent="0.25">
      <c r="A40" s="37" t="s">
        <v>7</v>
      </c>
      <c r="B40" s="38">
        <v>23444</v>
      </c>
      <c r="C40" s="38">
        <v>6133.39</v>
      </c>
      <c r="D40" s="38">
        <v>16245.71</v>
      </c>
      <c r="E40" s="49">
        <f t="shared" ref="E40" si="6">B40-C40-D40</f>
        <v>1064.9000000000015</v>
      </c>
    </row>
    <row r="41" spans="1:5" x14ac:dyDescent="0.25">
      <c r="A41" s="35"/>
      <c r="B41" s="39"/>
      <c r="C41" s="39"/>
      <c r="D41" s="39"/>
      <c r="E41" s="39"/>
    </row>
    <row r="42" spans="1:5" x14ac:dyDescent="0.25">
      <c r="A42" s="48" t="s">
        <v>39</v>
      </c>
      <c r="B42" s="40">
        <f>SUM(B39:B40)</f>
        <v>86444</v>
      </c>
      <c r="C42" s="50">
        <f>SUM(C39:C40)</f>
        <v>21883.39</v>
      </c>
      <c r="D42" s="50">
        <f>SUM(D39:D40)</f>
        <v>63495.71</v>
      </c>
      <c r="E42" s="50">
        <f>SUM(E39:E40)</f>
        <v>1064.9000000000015</v>
      </c>
    </row>
    <row r="44" spans="1:5" x14ac:dyDescent="0.25">
      <c r="A44" s="37" t="s">
        <v>43</v>
      </c>
      <c r="B44" s="38">
        <v>35900</v>
      </c>
      <c r="C44" s="38">
        <v>6041.97</v>
      </c>
      <c r="D44" s="38">
        <v>30208.71</v>
      </c>
      <c r="E44" s="49">
        <f t="shared" ref="E44:E50" si="7">B44-C44-D44</f>
        <v>-350.68000000000029</v>
      </c>
    </row>
    <row r="45" spans="1:5" x14ac:dyDescent="0.25">
      <c r="A45" s="37" t="s">
        <v>7</v>
      </c>
      <c r="B45" s="38">
        <v>10786</v>
      </c>
      <c r="C45" s="38">
        <v>2104.41</v>
      </c>
      <c r="D45" s="38">
        <v>11259.33</v>
      </c>
      <c r="E45" s="49">
        <f t="shared" si="7"/>
        <v>-2577.7399999999998</v>
      </c>
    </row>
    <row r="46" spans="1:5" ht="15.75" customHeight="1" x14ac:dyDescent="0.25">
      <c r="A46" s="37" t="s">
        <v>96</v>
      </c>
      <c r="B46" s="38">
        <v>7900</v>
      </c>
      <c r="C46" s="38">
        <v>620.62</v>
      </c>
      <c r="D46" s="38">
        <v>3129.38</v>
      </c>
      <c r="E46" s="49">
        <f t="shared" si="7"/>
        <v>4150</v>
      </c>
    </row>
    <row r="47" spans="1:5" ht="15.75" customHeight="1" x14ac:dyDescent="0.25">
      <c r="A47" s="62" t="s">
        <v>128</v>
      </c>
      <c r="B47" s="63">
        <v>4132</v>
      </c>
      <c r="C47" s="63">
        <v>0</v>
      </c>
      <c r="D47" s="63">
        <v>0</v>
      </c>
      <c r="E47" s="63">
        <f t="shared" ref="E47" si="8">B47-C47-D47</f>
        <v>4132</v>
      </c>
    </row>
    <row r="48" spans="1:5" x14ac:dyDescent="0.25">
      <c r="A48" s="37" t="s">
        <v>11</v>
      </c>
      <c r="B48" s="38">
        <v>12640</v>
      </c>
      <c r="C48" s="38">
        <v>3392.81</v>
      </c>
      <c r="D48" s="38">
        <v>15927.5</v>
      </c>
      <c r="E48" s="49">
        <f t="shared" si="7"/>
        <v>-6680.3099999999995</v>
      </c>
    </row>
    <row r="49" spans="1:5" x14ac:dyDescent="0.25">
      <c r="A49" s="37" t="s">
        <v>12</v>
      </c>
      <c r="B49" s="38">
        <v>18500</v>
      </c>
      <c r="C49" s="38">
        <v>17271.95</v>
      </c>
      <c r="D49" s="38">
        <v>0</v>
      </c>
      <c r="E49" s="49">
        <f t="shared" si="7"/>
        <v>1228.0499999999993</v>
      </c>
    </row>
    <row r="50" spans="1:5" x14ac:dyDescent="0.25">
      <c r="A50" s="37" t="s">
        <v>13</v>
      </c>
      <c r="B50" s="38">
        <v>4765</v>
      </c>
      <c r="C50" s="38">
        <v>1305.28</v>
      </c>
      <c r="D50" s="38">
        <v>605.69000000000005</v>
      </c>
      <c r="E50" s="49">
        <f t="shared" si="7"/>
        <v>2854.03</v>
      </c>
    </row>
    <row r="51" spans="1:5" x14ac:dyDescent="0.25">
      <c r="A51" s="48" t="s">
        <v>25</v>
      </c>
      <c r="B51" s="40">
        <f>SUM(B44:B50)</f>
        <v>94623</v>
      </c>
      <c r="C51" s="50">
        <f>SUM(C44:C50)</f>
        <v>30737.040000000001</v>
      </c>
      <c r="D51" s="50">
        <f>SUM(D44:D50)</f>
        <v>61130.61</v>
      </c>
      <c r="E51" s="50">
        <f>SUM(E44:E50)</f>
        <v>2755.35</v>
      </c>
    </row>
    <row r="53" spans="1:5" x14ac:dyDescent="0.25">
      <c r="A53" s="37" t="s">
        <v>10</v>
      </c>
      <c r="B53" s="38">
        <v>1000</v>
      </c>
      <c r="C53" s="38">
        <v>0</v>
      </c>
      <c r="D53" s="38">
        <v>0</v>
      </c>
      <c r="E53" s="49">
        <f t="shared" ref="E53:E63" si="9">B53-C53-D53</f>
        <v>1000</v>
      </c>
    </row>
    <row r="54" spans="1:5" x14ac:dyDescent="0.25">
      <c r="A54" s="62" t="s">
        <v>97</v>
      </c>
      <c r="B54" s="63">
        <v>1000</v>
      </c>
      <c r="C54" s="63">
        <v>0</v>
      </c>
      <c r="D54" s="63">
        <v>0</v>
      </c>
      <c r="E54" s="63">
        <f t="shared" si="9"/>
        <v>1000</v>
      </c>
    </row>
    <row r="55" spans="1:5" x14ac:dyDescent="0.25">
      <c r="A55" s="37" t="s">
        <v>48</v>
      </c>
      <c r="B55" s="38">
        <v>25750</v>
      </c>
      <c r="C55" s="38">
        <v>4605.12</v>
      </c>
      <c r="D55" s="38">
        <v>23731.58</v>
      </c>
      <c r="E55" s="49">
        <f t="shared" si="9"/>
        <v>-2586.7000000000007</v>
      </c>
    </row>
    <row r="56" spans="1:5" x14ac:dyDescent="0.25">
      <c r="A56" s="37" t="s">
        <v>49</v>
      </c>
      <c r="B56" s="38">
        <v>1629</v>
      </c>
      <c r="C56" s="38">
        <v>68.33</v>
      </c>
      <c r="D56" s="38">
        <v>1331.67</v>
      </c>
      <c r="E56" s="49">
        <f t="shared" si="9"/>
        <v>229</v>
      </c>
    </row>
    <row r="57" spans="1:5" x14ac:dyDescent="0.25">
      <c r="A57" s="37" t="s">
        <v>50</v>
      </c>
      <c r="B57" s="38">
        <v>3420</v>
      </c>
      <c r="C57" s="38">
        <v>536.53</v>
      </c>
      <c r="D57" s="38">
        <v>2883.47</v>
      </c>
      <c r="E57" s="49">
        <f t="shared" si="9"/>
        <v>0</v>
      </c>
    </row>
    <row r="58" spans="1:5" x14ac:dyDescent="0.25">
      <c r="A58" s="37" t="s">
        <v>51</v>
      </c>
      <c r="B58" s="38">
        <v>5300</v>
      </c>
      <c r="C58" s="38">
        <v>1283.6199999999999</v>
      </c>
      <c r="D58" s="38">
        <v>4016.38</v>
      </c>
      <c r="E58" s="49">
        <f t="shared" si="9"/>
        <v>0</v>
      </c>
    </row>
    <row r="59" spans="1:5" x14ac:dyDescent="0.25">
      <c r="A59" s="62" t="s">
        <v>129</v>
      </c>
      <c r="B59" s="63">
        <v>12888</v>
      </c>
      <c r="C59" s="63">
        <v>0</v>
      </c>
      <c r="D59" s="63">
        <v>0</v>
      </c>
      <c r="E59" s="63">
        <f t="shared" si="9"/>
        <v>12888</v>
      </c>
    </row>
    <row r="60" spans="1:5" x14ac:dyDescent="0.25">
      <c r="A60" s="37" t="s">
        <v>52</v>
      </c>
      <c r="B60" s="63">
        <v>24645</v>
      </c>
      <c r="C60" s="63">
        <v>25171</v>
      </c>
      <c r="D60" s="63">
        <v>0</v>
      </c>
      <c r="E60" s="63">
        <f t="shared" ref="E60" si="10">B60-C60-D60</f>
        <v>-526</v>
      </c>
    </row>
    <row r="61" spans="1:5" x14ac:dyDescent="0.25">
      <c r="A61" s="37" t="s">
        <v>11</v>
      </c>
      <c r="B61" s="38">
        <v>27197</v>
      </c>
      <c r="C61" s="38">
        <v>5019.1099999999997</v>
      </c>
      <c r="D61" s="38">
        <v>43615.89</v>
      </c>
      <c r="E61" s="49">
        <f t="shared" si="9"/>
        <v>-21438</v>
      </c>
    </row>
    <row r="62" spans="1:5" x14ac:dyDescent="0.25">
      <c r="A62" s="37" t="s">
        <v>13</v>
      </c>
      <c r="B62" s="38">
        <v>3094</v>
      </c>
      <c r="C62" s="38">
        <v>167</v>
      </c>
      <c r="D62" s="38">
        <v>575</v>
      </c>
      <c r="E62" s="49">
        <f t="shared" si="9"/>
        <v>2352</v>
      </c>
    </row>
    <row r="63" spans="1:5" x14ac:dyDescent="0.25">
      <c r="A63" s="37" t="s">
        <v>98</v>
      </c>
      <c r="B63" s="38">
        <v>122452</v>
      </c>
      <c r="C63" s="38">
        <v>0</v>
      </c>
      <c r="D63" s="38">
        <v>0</v>
      </c>
      <c r="E63" s="49">
        <f t="shared" si="9"/>
        <v>122452</v>
      </c>
    </row>
    <row r="64" spans="1:5" x14ac:dyDescent="0.25">
      <c r="A64" s="48" t="s">
        <v>26</v>
      </c>
      <c r="B64" s="60">
        <f>SUM(B53:B63)</f>
        <v>228375</v>
      </c>
      <c r="C64" s="60">
        <f>SUM(C53:C63)</f>
        <v>36850.71</v>
      </c>
      <c r="D64" s="60">
        <f>SUM(D53:D63)</f>
        <v>76153.990000000005</v>
      </c>
      <c r="E64" s="60">
        <f>SUM(E53:E63)</f>
        <v>115370.3</v>
      </c>
    </row>
    <row r="65" spans="1:5" x14ac:dyDescent="0.25">
      <c r="A65" s="66"/>
      <c r="B65" s="65"/>
      <c r="C65" s="65"/>
      <c r="D65" s="65"/>
      <c r="E65" s="65"/>
    </row>
    <row r="66" spans="1:5" x14ac:dyDescent="0.25">
      <c r="A66" s="62" t="s">
        <v>100</v>
      </c>
      <c r="B66" s="63">
        <v>4500</v>
      </c>
      <c r="C66" s="63">
        <v>510</v>
      </c>
      <c r="D66" s="63">
        <v>1613.11</v>
      </c>
      <c r="E66" s="63">
        <f>B66-C66-D66</f>
        <v>2376.8900000000003</v>
      </c>
    </row>
    <row r="67" spans="1:5" x14ac:dyDescent="0.25">
      <c r="A67" s="62" t="s">
        <v>93</v>
      </c>
      <c r="B67" s="63">
        <v>1622</v>
      </c>
      <c r="C67" s="63">
        <v>118.4</v>
      </c>
      <c r="D67" s="63">
        <v>425.88</v>
      </c>
      <c r="E67" s="63">
        <f>B67-C67-D67</f>
        <v>1077.7199999999998</v>
      </c>
    </row>
    <row r="68" spans="1:5" x14ac:dyDescent="0.25">
      <c r="A68" s="66" t="s">
        <v>99</v>
      </c>
      <c r="B68" s="60">
        <f>B66+B67</f>
        <v>6122</v>
      </c>
      <c r="C68" s="60">
        <f t="shared" ref="C68:E68" si="11">C66+C67</f>
        <v>628.4</v>
      </c>
      <c r="D68" s="60">
        <f t="shared" si="11"/>
        <v>2038.9899999999998</v>
      </c>
      <c r="E68" s="60">
        <f t="shared" si="11"/>
        <v>3454.61</v>
      </c>
    </row>
    <row r="69" spans="1:5" x14ac:dyDescent="0.25">
      <c r="A69" s="66"/>
      <c r="B69" s="65"/>
      <c r="C69" s="65"/>
      <c r="D69" s="65"/>
      <c r="E69" s="65"/>
    </row>
    <row r="70" spans="1:5" x14ac:dyDescent="0.25">
      <c r="A70" s="48" t="s">
        <v>27</v>
      </c>
      <c r="B70" s="59">
        <f>B64+B51+B42+B37+B31+B24+B12+B68</f>
        <v>1915193</v>
      </c>
      <c r="C70" s="59">
        <f>C64+C51+C42+C37+C31+C24+C12+C68</f>
        <v>304041.43000000005</v>
      </c>
      <c r="D70" s="59">
        <f>D64+D51+D42+D37+D31+D24+D12+D68</f>
        <v>1538791.34</v>
      </c>
      <c r="E70" s="59">
        <f>E64+E51+E42+E37+E31+E24+E12+E68</f>
        <v>72360.23</v>
      </c>
    </row>
    <row r="71" spans="1:5" x14ac:dyDescent="0.25">
      <c r="A71" s="48"/>
      <c r="B71" s="47"/>
      <c r="C71" s="47"/>
      <c r="D71" s="47"/>
      <c r="E71" s="47"/>
    </row>
    <row r="72" spans="1:5" x14ac:dyDescent="0.25">
      <c r="A72" s="14" t="s">
        <v>55</v>
      </c>
      <c r="B72" s="47"/>
      <c r="C72" s="47"/>
      <c r="D72" s="47"/>
      <c r="E72" s="47"/>
    </row>
    <row r="74" spans="1:5" x14ac:dyDescent="0.25">
      <c r="A74" s="62" t="s">
        <v>62</v>
      </c>
      <c r="B74" s="63">
        <v>11000</v>
      </c>
      <c r="C74" s="63">
        <v>0</v>
      </c>
      <c r="D74" s="63">
        <v>0</v>
      </c>
      <c r="E74" s="63">
        <f>B74-C74-D74</f>
        <v>11000</v>
      </c>
    </row>
    <row r="75" spans="1:5" x14ac:dyDescent="0.25">
      <c r="A75" s="37" t="s">
        <v>101</v>
      </c>
      <c r="B75" s="38">
        <v>6500</v>
      </c>
      <c r="C75" s="38">
        <v>3994</v>
      </c>
      <c r="D75" s="38">
        <v>853</v>
      </c>
      <c r="E75" s="63">
        <f t="shared" ref="E75:E78" si="12">B75-C75-D75</f>
        <v>1653</v>
      </c>
    </row>
    <row r="76" spans="1:5" x14ac:dyDescent="0.25">
      <c r="A76" s="62" t="s">
        <v>102</v>
      </c>
      <c r="B76" s="63">
        <v>3000</v>
      </c>
      <c r="C76" s="63">
        <v>0</v>
      </c>
      <c r="D76" s="63">
        <v>0</v>
      </c>
      <c r="E76" s="63">
        <f t="shared" si="12"/>
        <v>3000</v>
      </c>
    </row>
    <row r="77" spans="1:5" x14ac:dyDescent="0.25">
      <c r="A77" s="62" t="s">
        <v>103</v>
      </c>
      <c r="B77" s="63">
        <v>15500</v>
      </c>
      <c r="C77" s="63">
        <v>413.42</v>
      </c>
      <c r="D77" s="63">
        <v>485</v>
      </c>
      <c r="E77" s="63">
        <f t="shared" si="12"/>
        <v>14601.58</v>
      </c>
    </row>
    <row r="78" spans="1:5" x14ac:dyDescent="0.25">
      <c r="A78" s="62" t="s">
        <v>104</v>
      </c>
      <c r="B78" s="63">
        <v>6000</v>
      </c>
      <c r="C78" s="63">
        <v>1695</v>
      </c>
      <c r="D78" s="63">
        <v>983.8</v>
      </c>
      <c r="E78" s="63">
        <f t="shared" si="12"/>
        <v>3321.2</v>
      </c>
    </row>
    <row r="79" spans="1:5" x14ac:dyDescent="0.25">
      <c r="A79" s="35"/>
      <c r="B79" s="39"/>
      <c r="C79" s="39"/>
      <c r="D79" s="39"/>
      <c r="E79" s="39"/>
    </row>
    <row r="80" spans="1:5" x14ac:dyDescent="0.25">
      <c r="A80" s="48" t="s">
        <v>28</v>
      </c>
      <c r="B80" s="40">
        <f>SUM(B74:B78)</f>
        <v>42000</v>
      </c>
      <c r="C80" s="65">
        <f t="shared" ref="C80:E80" si="13">SUM(C74:C78)</f>
        <v>6102.42</v>
      </c>
      <c r="D80" s="65">
        <f t="shared" si="13"/>
        <v>2321.8000000000002</v>
      </c>
      <c r="E80" s="65">
        <f t="shared" si="13"/>
        <v>33575.78</v>
      </c>
    </row>
    <row r="81" spans="1:5" x14ac:dyDescent="0.25">
      <c r="A81" s="48"/>
      <c r="B81" s="47"/>
      <c r="C81" s="47"/>
      <c r="D81" s="47"/>
      <c r="E81" s="47"/>
    </row>
    <row r="82" spans="1:5" x14ac:dyDescent="0.25">
      <c r="A82" s="14" t="s">
        <v>105</v>
      </c>
      <c r="B82" s="65"/>
      <c r="C82" s="65"/>
      <c r="D82" s="65"/>
      <c r="E82" s="65"/>
    </row>
    <row r="83" spans="1:5" x14ac:dyDescent="0.25">
      <c r="A83" s="66"/>
      <c r="B83" s="65"/>
      <c r="C83" s="65"/>
      <c r="D83" s="65"/>
      <c r="E83" s="65"/>
    </row>
    <row r="84" spans="1:5" x14ac:dyDescent="0.25">
      <c r="A84" s="62" t="s">
        <v>106</v>
      </c>
      <c r="B84" s="63">
        <v>500</v>
      </c>
      <c r="C84" s="63">
        <v>0</v>
      </c>
      <c r="D84" s="63">
        <v>500</v>
      </c>
      <c r="E84" s="63">
        <f>B84-C84-D84</f>
        <v>0</v>
      </c>
    </row>
    <row r="85" spans="1:5" x14ac:dyDescent="0.25">
      <c r="A85" s="66"/>
      <c r="B85" s="65"/>
      <c r="C85" s="65"/>
      <c r="D85" s="65"/>
      <c r="E85" s="65"/>
    </row>
    <row r="86" spans="1:5" x14ac:dyDescent="0.25">
      <c r="A86" s="66" t="s">
        <v>80</v>
      </c>
      <c r="B86" s="60">
        <f>B84</f>
        <v>500</v>
      </c>
      <c r="C86" s="60">
        <f t="shared" ref="C86:E86" si="14">C84</f>
        <v>0</v>
      </c>
      <c r="D86" s="60">
        <f t="shared" si="14"/>
        <v>500</v>
      </c>
      <c r="E86" s="60">
        <f t="shared" si="14"/>
        <v>0</v>
      </c>
    </row>
    <row r="87" spans="1:5" x14ac:dyDescent="0.25">
      <c r="A87" s="66"/>
      <c r="B87" s="65"/>
      <c r="C87" s="65"/>
      <c r="D87" s="65"/>
      <c r="E87" s="65"/>
    </row>
    <row r="88" spans="1:5" x14ac:dyDescent="0.25">
      <c r="A88" s="14" t="s">
        <v>56</v>
      </c>
      <c r="B88" s="47"/>
      <c r="C88" s="47"/>
      <c r="D88" s="47"/>
      <c r="E88" s="47"/>
    </row>
    <row r="90" spans="1:5" x14ac:dyDescent="0.25">
      <c r="A90" s="37" t="s">
        <v>10</v>
      </c>
      <c r="B90" s="38">
        <v>20000</v>
      </c>
      <c r="C90" s="38">
        <v>747.5</v>
      </c>
      <c r="D90" s="38">
        <v>9411.2999999999993</v>
      </c>
      <c r="E90" s="38">
        <f>B90-C90-D90</f>
        <v>9841.2000000000007</v>
      </c>
    </row>
    <row r="91" spans="1:5" x14ac:dyDescent="0.25">
      <c r="A91" s="37" t="s">
        <v>11</v>
      </c>
      <c r="B91" s="38">
        <v>1000</v>
      </c>
      <c r="C91" s="38">
        <v>1245.83</v>
      </c>
      <c r="D91" s="38">
        <v>2696</v>
      </c>
      <c r="E91" s="49">
        <f t="shared" ref="E91:E93" si="15">B91-C91-D91</f>
        <v>-2941.83</v>
      </c>
    </row>
    <row r="92" spans="1:5" x14ac:dyDescent="0.25">
      <c r="A92" s="37" t="s">
        <v>107</v>
      </c>
      <c r="B92" s="38">
        <v>1000</v>
      </c>
      <c r="C92" s="38">
        <v>426.23</v>
      </c>
      <c r="D92" s="38">
        <v>180</v>
      </c>
      <c r="E92" s="49">
        <f t="shared" si="15"/>
        <v>393.77</v>
      </c>
    </row>
    <row r="93" spans="1:5" x14ac:dyDescent="0.25">
      <c r="A93" s="37" t="s">
        <v>108</v>
      </c>
      <c r="B93" s="38">
        <v>500</v>
      </c>
      <c r="C93" s="38">
        <v>0</v>
      </c>
      <c r="D93" s="38">
        <v>0</v>
      </c>
      <c r="E93" s="49">
        <f t="shared" si="15"/>
        <v>500</v>
      </c>
    </row>
    <row r="94" spans="1:5" x14ac:dyDescent="0.25">
      <c r="A94" s="35"/>
      <c r="B94" s="39"/>
      <c r="C94" s="39"/>
      <c r="D94" s="39"/>
      <c r="E94" s="39"/>
    </row>
    <row r="95" spans="1:5" x14ac:dyDescent="0.25">
      <c r="A95" s="48" t="s">
        <v>29</v>
      </c>
      <c r="B95" s="40">
        <f>SUM(B90:B93)</f>
        <v>22500</v>
      </c>
      <c r="C95" s="50">
        <f>SUM(C90:C93)</f>
        <v>2419.56</v>
      </c>
      <c r="D95" s="50">
        <f>SUM(D90:D93)</f>
        <v>12287.3</v>
      </c>
      <c r="E95" s="50">
        <f>SUM(E90:E93)</f>
        <v>7793.1400000000012</v>
      </c>
    </row>
    <row r="96" spans="1:5" x14ac:dyDescent="0.25">
      <c r="A96" s="48"/>
      <c r="B96" s="47"/>
      <c r="C96" s="47"/>
      <c r="D96" s="47"/>
      <c r="E96" s="47"/>
    </row>
    <row r="97" spans="1:5" x14ac:dyDescent="0.25">
      <c r="A97" s="14" t="s">
        <v>57</v>
      </c>
      <c r="B97" s="47"/>
      <c r="C97" s="47"/>
      <c r="D97" s="47"/>
      <c r="E97" s="47"/>
    </row>
    <row r="99" spans="1:5" x14ac:dyDescent="0.25">
      <c r="A99" s="37" t="s">
        <v>109</v>
      </c>
      <c r="B99" s="38">
        <v>56955</v>
      </c>
      <c r="C99" s="38">
        <v>5214.99</v>
      </c>
      <c r="D99" s="38">
        <v>36505.01</v>
      </c>
      <c r="E99" s="38">
        <f>B99-C99-D99</f>
        <v>15235</v>
      </c>
    </row>
    <row r="100" spans="1:5" x14ac:dyDescent="0.25">
      <c r="A100" s="37" t="s">
        <v>7</v>
      </c>
      <c r="B100" s="38">
        <v>0</v>
      </c>
      <c r="C100" s="38">
        <v>2507.96</v>
      </c>
      <c r="D100" s="38">
        <v>18481.259999999998</v>
      </c>
      <c r="E100" s="54">
        <f t="shared" ref="E100" si="16">B100-C100-D100</f>
        <v>-20989.219999999998</v>
      </c>
    </row>
    <row r="101" spans="1:5" x14ac:dyDescent="0.25">
      <c r="A101" s="35"/>
      <c r="B101" s="39"/>
      <c r="C101" s="39"/>
      <c r="D101" s="39"/>
      <c r="E101" s="39"/>
    </row>
    <row r="102" spans="1:5" x14ac:dyDescent="0.25">
      <c r="A102" s="48" t="s">
        <v>30</v>
      </c>
      <c r="B102" s="40">
        <f>B99+B100</f>
        <v>56955</v>
      </c>
      <c r="C102" s="65">
        <f t="shared" ref="C102:E102" si="17">C99+C100</f>
        <v>7722.95</v>
      </c>
      <c r="D102" s="65">
        <f t="shared" si="17"/>
        <v>54986.270000000004</v>
      </c>
      <c r="E102" s="65">
        <f t="shared" si="17"/>
        <v>-5754.2199999999975</v>
      </c>
    </row>
    <row r="103" spans="1:5" x14ac:dyDescent="0.25">
      <c r="A103" s="48"/>
      <c r="B103" s="47"/>
      <c r="C103" s="47"/>
      <c r="D103" s="47"/>
      <c r="E103" s="47"/>
    </row>
    <row r="104" spans="1:5" x14ac:dyDescent="0.25">
      <c r="A104" s="14" t="s">
        <v>81</v>
      </c>
      <c r="B104" s="47"/>
      <c r="C104" s="47"/>
      <c r="D104" s="47"/>
      <c r="E104" s="47"/>
    </row>
    <row r="106" spans="1:5" x14ac:dyDescent="0.25">
      <c r="A106" s="37" t="s">
        <v>92</v>
      </c>
      <c r="B106" s="38">
        <v>65</v>
      </c>
      <c r="C106" s="38">
        <v>0</v>
      </c>
      <c r="D106" s="38">
        <v>0</v>
      </c>
      <c r="E106" s="38">
        <v>0</v>
      </c>
    </row>
    <row r="107" spans="1:5" x14ac:dyDescent="0.25">
      <c r="A107" s="35"/>
      <c r="B107" s="39"/>
      <c r="C107" s="39"/>
      <c r="D107" s="39"/>
      <c r="E107" s="39"/>
    </row>
    <row r="108" spans="1:5" x14ac:dyDescent="0.25">
      <c r="A108" s="48" t="s">
        <v>110</v>
      </c>
      <c r="B108" s="40">
        <v>585</v>
      </c>
      <c r="C108" s="40">
        <v>0</v>
      </c>
      <c r="D108" s="40">
        <v>0</v>
      </c>
      <c r="E108" s="40">
        <v>0</v>
      </c>
    </row>
    <row r="109" spans="1:5" x14ac:dyDescent="0.25">
      <c r="A109" s="48"/>
      <c r="B109" s="47"/>
      <c r="C109" s="47"/>
      <c r="D109" s="47"/>
      <c r="E109" s="47"/>
    </row>
    <row r="110" spans="1:5" x14ac:dyDescent="0.25">
      <c r="A110" s="14" t="s">
        <v>58</v>
      </c>
      <c r="B110" s="47"/>
      <c r="C110" s="47"/>
      <c r="D110" s="47"/>
      <c r="E110" s="47"/>
    </row>
    <row r="112" spans="1:5" x14ac:dyDescent="0.25">
      <c r="A112" s="37" t="s">
        <v>111</v>
      </c>
      <c r="B112" s="38">
        <v>11000</v>
      </c>
      <c r="C112" s="38">
        <v>0</v>
      </c>
      <c r="D112" s="38">
        <v>9000</v>
      </c>
      <c r="E112" s="38">
        <f>B112-C112-D112</f>
        <v>2000</v>
      </c>
    </row>
    <row r="113" spans="1:5" x14ac:dyDescent="0.25">
      <c r="A113" s="62" t="s">
        <v>7</v>
      </c>
      <c r="B113" s="63">
        <v>2841</v>
      </c>
      <c r="C113" s="63">
        <v>0</v>
      </c>
      <c r="D113" s="63">
        <v>2128.87</v>
      </c>
      <c r="E113" s="63">
        <f>B113-C113-D113</f>
        <v>712.13000000000011</v>
      </c>
    </row>
    <row r="114" spans="1:5" x14ac:dyDescent="0.25">
      <c r="A114" s="62" t="s">
        <v>8</v>
      </c>
      <c r="B114" s="63">
        <v>0</v>
      </c>
      <c r="C114" s="63">
        <v>0</v>
      </c>
      <c r="D114" s="63">
        <v>0</v>
      </c>
      <c r="E114" s="63">
        <f t="shared" ref="E114" si="18">B114-C114</f>
        <v>0</v>
      </c>
    </row>
    <row r="115" spans="1:5" x14ac:dyDescent="0.25">
      <c r="A115" s="35"/>
      <c r="B115" s="39"/>
      <c r="C115" s="39"/>
      <c r="D115" s="39"/>
      <c r="E115" s="39"/>
    </row>
    <row r="116" spans="1:5" x14ac:dyDescent="0.25">
      <c r="A116" s="48" t="s">
        <v>31</v>
      </c>
      <c r="B116" s="40">
        <f>SUM(B112:B114)</f>
        <v>13841</v>
      </c>
      <c r="C116" s="65">
        <f t="shared" ref="C116:E116" si="19">SUM(C112:C114)</f>
        <v>0</v>
      </c>
      <c r="D116" s="65">
        <f t="shared" si="19"/>
        <v>11128.869999999999</v>
      </c>
      <c r="E116" s="65">
        <f t="shared" si="19"/>
        <v>2712.13</v>
      </c>
    </row>
    <row r="117" spans="1:5" x14ac:dyDescent="0.25">
      <c r="A117" s="48"/>
      <c r="B117" s="47"/>
      <c r="C117" s="47"/>
      <c r="D117" s="47"/>
      <c r="E117" s="47"/>
    </row>
    <row r="118" spans="1:5" x14ac:dyDescent="0.25">
      <c r="A118" s="14" t="s">
        <v>82</v>
      </c>
      <c r="B118" s="47"/>
      <c r="C118" s="47"/>
      <c r="D118" s="47"/>
      <c r="E118" s="47"/>
    </row>
    <row r="120" spans="1:5" x14ac:dyDescent="0.25">
      <c r="A120" s="37" t="s">
        <v>113</v>
      </c>
      <c r="B120" s="38">
        <v>769</v>
      </c>
      <c r="C120" s="38">
        <v>120</v>
      </c>
      <c r="D120" s="38">
        <v>0</v>
      </c>
      <c r="E120" s="38">
        <v>0</v>
      </c>
    </row>
    <row r="121" spans="1:5" x14ac:dyDescent="0.25">
      <c r="A121" s="35"/>
      <c r="B121" s="39"/>
      <c r="C121" s="39"/>
      <c r="D121" s="39"/>
      <c r="E121" s="39"/>
    </row>
    <row r="122" spans="1:5" x14ac:dyDescent="0.25">
      <c r="A122" s="48" t="s">
        <v>82</v>
      </c>
      <c r="B122" s="40">
        <v>769</v>
      </c>
      <c r="C122" s="40">
        <v>120</v>
      </c>
      <c r="D122" s="40">
        <v>0</v>
      </c>
      <c r="E122" s="40">
        <v>0</v>
      </c>
    </row>
    <row r="123" spans="1:5" x14ac:dyDescent="0.25">
      <c r="A123" s="48"/>
      <c r="B123" s="47"/>
      <c r="C123" s="47"/>
      <c r="D123" s="47"/>
      <c r="E123" s="47"/>
    </row>
    <row r="124" spans="1:5" x14ac:dyDescent="0.25">
      <c r="A124" s="14" t="s">
        <v>83</v>
      </c>
      <c r="B124" s="65"/>
      <c r="C124" s="65"/>
      <c r="D124" s="65"/>
      <c r="E124" s="65"/>
    </row>
    <row r="125" spans="1:5" x14ac:dyDescent="0.25">
      <c r="A125" s="66"/>
      <c r="B125" s="65"/>
      <c r="C125" s="65"/>
      <c r="D125" s="65"/>
      <c r="E125" s="65"/>
    </row>
    <row r="126" spans="1:5" x14ac:dyDescent="0.25">
      <c r="A126" s="58" t="s">
        <v>11</v>
      </c>
      <c r="B126" s="63">
        <v>356</v>
      </c>
      <c r="C126" s="63">
        <v>0</v>
      </c>
      <c r="D126" s="63">
        <v>0</v>
      </c>
      <c r="E126" s="63">
        <f>B126-C126</f>
        <v>356</v>
      </c>
    </row>
    <row r="127" spans="1:5" x14ac:dyDescent="0.25">
      <c r="A127" s="62" t="s">
        <v>112</v>
      </c>
      <c r="B127" s="63">
        <v>0</v>
      </c>
      <c r="C127" s="63">
        <v>0</v>
      </c>
      <c r="D127" s="63">
        <v>0</v>
      </c>
      <c r="E127" s="63">
        <f>B127-C127</f>
        <v>0</v>
      </c>
    </row>
    <row r="128" spans="1:5" x14ac:dyDescent="0.25">
      <c r="A128" s="61"/>
      <c r="B128" s="64"/>
      <c r="C128" s="64"/>
      <c r="D128" s="64"/>
      <c r="E128" s="64"/>
    </row>
    <row r="129" spans="1:5" x14ac:dyDescent="0.25">
      <c r="A129" s="66" t="s">
        <v>83</v>
      </c>
      <c r="B129" s="65">
        <f>B126+B127</f>
        <v>356</v>
      </c>
      <c r="C129" s="65">
        <f t="shared" ref="C129:E129" si="20">C126+C127</f>
        <v>0</v>
      </c>
      <c r="D129" s="65">
        <f t="shared" si="20"/>
        <v>0</v>
      </c>
      <c r="E129" s="65">
        <f t="shared" si="20"/>
        <v>356</v>
      </c>
    </row>
    <row r="130" spans="1:5" x14ac:dyDescent="0.25">
      <c r="A130" s="66"/>
      <c r="B130" s="65"/>
      <c r="C130" s="65"/>
      <c r="D130" s="65"/>
      <c r="E130" s="65"/>
    </row>
    <row r="131" spans="1:5" x14ac:dyDescent="0.25">
      <c r="A131" s="14" t="s">
        <v>59</v>
      </c>
      <c r="B131" s="47"/>
      <c r="C131" s="47"/>
      <c r="D131" s="47"/>
      <c r="E131" s="47"/>
    </row>
    <row r="133" spans="1:5" x14ac:dyDescent="0.25">
      <c r="A133" s="37" t="s">
        <v>60</v>
      </c>
      <c r="B133" s="38">
        <v>0</v>
      </c>
      <c r="C133" s="38">
        <v>42546</v>
      </c>
      <c r="D133" s="38">
        <v>127638</v>
      </c>
      <c r="E133" s="38">
        <f>B133-C133</f>
        <v>-42546</v>
      </c>
    </row>
    <row r="134" spans="1:5" x14ac:dyDescent="0.25">
      <c r="A134" s="35"/>
      <c r="B134" s="39"/>
      <c r="C134" s="39"/>
      <c r="D134" s="39"/>
      <c r="E134" s="39"/>
    </row>
    <row r="135" spans="1:5" x14ac:dyDescent="0.25">
      <c r="A135" s="48" t="s">
        <v>32</v>
      </c>
      <c r="B135" s="40">
        <f>B133</f>
        <v>0</v>
      </c>
      <c r="C135" s="65">
        <f t="shared" ref="C135:E135" si="21">C133</f>
        <v>42546</v>
      </c>
      <c r="D135" s="65">
        <f t="shared" si="21"/>
        <v>127638</v>
      </c>
      <c r="E135" s="65">
        <f t="shared" si="21"/>
        <v>-42546</v>
      </c>
    </row>
    <row r="136" spans="1:5" x14ac:dyDescent="0.25">
      <c r="A136" s="66"/>
      <c r="B136" s="65"/>
      <c r="C136" s="65"/>
      <c r="D136" s="65"/>
      <c r="E136" s="65"/>
    </row>
    <row r="137" spans="1:5" x14ac:dyDescent="0.25">
      <c r="A137" s="66"/>
      <c r="B137" s="65"/>
      <c r="C137" s="65"/>
      <c r="D137" s="65"/>
      <c r="E137" s="65"/>
    </row>
    <row r="138" spans="1:5" x14ac:dyDescent="0.25">
      <c r="A138" s="66"/>
      <c r="B138" s="65"/>
      <c r="C138" s="65"/>
      <c r="D138" s="65"/>
      <c r="E138" s="65"/>
    </row>
    <row r="139" spans="1:5" x14ac:dyDescent="0.25">
      <c r="A139" s="66"/>
      <c r="B139" s="65"/>
      <c r="C139" s="65"/>
      <c r="D139" s="65"/>
      <c r="E139" s="65"/>
    </row>
    <row r="140" spans="1:5" x14ac:dyDescent="0.25">
      <c r="A140" s="66"/>
      <c r="B140" s="65"/>
      <c r="C140" s="65"/>
      <c r="D140" s="65"/>
      <c r="E140" s="65"/>
    </row>
    <row r="141" spans="1:5" x14ac:dyDescent="0.25">
      <c r="A141" s="14" t="s">
        <v>114</v>
      </c>
    </row>
    <row r="142" spans="1:5" x14ac:dyDescent="0.25">
      <c r="A142" s="14"/>
    </row>
    <row r="143" spans="1:5" x14ac:dyDescent="0.25">
      <c r="A143" s="62" t="s">
        <v>115</v>
      </c>
      <c r="B143" s="63">
        <v>1569</v>
      </c>
      <c r="C143" s="63">
        <v>39.47</v>
      </c>
      <c r="D143" s="63">
        <v>0</v>
      </c>
      <c r="E143" s="63">
        <f>B143-C143</f>
        <v>1529.53</v>
      </c>
    </row>
    <row r="144" spans="1:5" x14ac:dyDescent="0.25">
      <c r="A144" s="62" t="s">
        <v>116</v>
      </c>
      <c r="B144" s="63"/>
      <c r="C144" s="63">
        <v>0</v>
      </c>
      <c r="D144" s="63">
        <v>0</v>
      </c>
      <c r="E144" s="63">
        <f t="shared" ref="E144:E148" si="22">B144-C144</f>
        <v>0</v>
      </c>
    </row>
    <row r="145" spans="1:5" x14ac:dyDescent="0.25">
      <c r="A145" s="62" t="s">
        <v>117</v>
      </c>
      <c r="B145" s="63">
        <v>200000</v>
      </c>
      <c r="C145" s="63">
        <v>0</v>
      </c>
      <c r="D145" s="63">
        <v>0</v>
      </c>
      <c r="E145" s="63">
        <f t="shared" si="22"/>
        <v>200000</v>
      </c>
    </row>
    <row r="146" spans="1:5" x14ac:dyDescent="0.25">
      <c r="A146" s="37" t="s">
        <v>118</v>
      </c>
      <c r="B146" s="38">
        <v>333179</v>
      </c>
      <c r="C146" s="38">
        <v>0</v>
      </c>
      <c r="D146" s="38">
        <v>0</v>
      </c>
      <c r="E146" s="63">
        <f t="shared" si="22"/>
        <v>333179</v>
      </c>
    </row>
    <row r="147" spans="1:5" x14ac:dyDescent="0.25">
      <c r="A147" s="62" t="s">
        <v>119</v>
      </c>
      <c r="B147" s="63">
        <v>50000</v>
      </c>
      <c r="C147" s="63">
        <v>0</v>
      </c>
      <c r="D147" s="63">
        <v>0</v>
      </c>
      <c r="E147" s="63">
        <f t="shared" si="22"/>
        <v>50000</v>
      </c>
    </row>
    <row r="148" spans="1:5" x14ac:dyDescent="0.25">
      <c r="A148" s="62" t="s">
        <v>108</v>
      </c>
      <c r="B148" s="63">
        <v>30000</v>
      </c>
      <c r="C148" s="63">
        <v>0</v>
      </c>
      <c r="D148" s="63">
        <v>0</v>
      </c>
      <c r="E148" s="63">
        <f t="shared" si="22"/>
        <v>30000</v>
      </c>
    </row>
    <row r="149" spans="1:5" x14ac:dyDescent="0.25">
      <c r="A149" s="35"/>
      <c r="B149" s="39"/>
      <c r="C149" s="39"/>
      <c r="D149" s="39"/>
      <c r="E149" s="39"/>
    </row>
    <row r="150" spans="1:5" x14ac:dyDescent="0.25">
      <c r="A150" s="48" t="s">
        <v>120</v>
      </c>
      <c r="B150" s="40">
        <f>SUM(B143:B148)</f>
        <v>614748</v>
      </c>
      <c r="C150" s="65">
        <f>SUM(C143:C149)</f>
        <v>39.47</v>
      </c>
      <c r="D150" s="65">
        <f t="shared" ref="C150:E150" si="23">SUM(D143:D148)</f>
        <v>0</v>
      </c>
      <c r="E150" s="65">
        <f t="shared" si="23"/>
        <v>614708.53</v>
      </c>
    </row>
    <row r="151" spans="1:5" x14ac:dyDescent="0.25">
      <c r="A151" s="48"/>
      <c r="B151" s="47"/>
      <c r="C151" s="47"/>
      <c r="D151" s="47"/>
      <c r="E151" s="47"/>
    </row>
    <row r="152" spans="1:5" x14ac:dyDescent="0.25">
      <c r="A152" s="14" t="s">
        <v>33</v>
      </c>
      <c r="B152" s="47"/>
      <c r="C152" s="47"/>
      <c r="D152" s="47"/>
      <c r="E152" s="47"/>
    </row>
    <row r="154" spans="1:5" x14ac:dyDescent="0.25">
      <c r="A154" s="62" t="s">
        <v>115</v>
      </c>
      <c r="B154" s="63">
        <v>802</v>
      </c>
      <c r="C154" s="63">
        <v>18.98</v>
      </c>
      <c r="D154" s="63">
        <v>0</v>
      </c>
      <c r="E154" s="63">
        <f>B154-C154</f>
        <v>783.02</v>
      </c>
    </row>
    <row r="155" spans="1:5" x14ac:dyDescent="0.25">
      <c r="A155" s="62" t="s">
        <v>122</v>
      </c>
      <c r="B155" s="63">
        <v>20000</v>
      </c>
      <c r="C155" s="63">
        <v>1902.78</v>
      </c>
      <c r="D155" s="63">
        <v>105</v>
      </c>
      <c r="E155" s="63">
        <f t="shared" ref="E155:E160" si="24">B155-C155</f>
        <v>18097.22</v>
      </c>
    </row>
    <row r="156" spans="1:5" x14ac:dyDescent="0.25">
      <c r="A156" s="62" t="s">
        <v>121</v>
      </c>
      <c r="B156" s="63">
        <v>80000</v>
      </c>
      <c r="C156" s="63">
        <v>0</v>
      </c>
      <c r="D156" s="63">
        <v>0</v>
      </c>
      <c r="E156" s="63">
        <f t="shared" si="24"/>
        <v>80000</v>
      </c>
    </row>
    <row r="157" spans="1:5" x14ac:dyDescent="0.25">
      <c r="A157" s="62" t="s">
        <v>12</v>
      </c>
      <c r="B157" s="63">
        <v>5000</v>
      </c>
      <c r="C157" s="63">
        <v>0</v>
      </c>
      <c r="D157" s="63">
        <v>0</v>
      </c>
      <c r="E157" s="63">
        <f t="shared" si="24"/>
        <v>5000</v>
      </c>
    </row>
    <row r="158" spans="1:5" x14ac:dyDescent="0.25">
      <c r="A158" s="62" t="s">
        <v>13</v>
      </c>
      <c r="B158" s="63">
        <v>1894</v>
      </c>
      <c r="C158" s="63">
        <v>0</v>
      </c>
      <c r="D158" s="63">
        <v>0</v>
      </c>
      <c r="E158" s="63">
        <f t="shared" si="24"/>
        <v>1894</v>
      </c>
    </row>
    <row r="159" spans="1:5" ht="15.75" customHeight="1" x14ac:dyDescent="0.25">
      <c r="A159" s="62" t="s">
        <v>118</v>
      </c>
      <c r="B159" s="63">
        <v>86785</v>
      </c>
      <c r="C159" s="63">
        <v>0</v>
      </c>
      <c r="D159" s="63">
        <v>0</v>
      </c>
      <c r="E159" s="63">
        <f t="shared" si="24"/>
        <v>86785</v>
      </c>
    </row>
    <row r="160" spans="1:5" x14ac:dyDescent="0.25">
      <c r="A160" s="62" t="s">
        <v>108</v>
      </c>
      <c r="B160" s="63">
        <v>15000</v>
      </c>
      <c r="C160" s="63">
        <v>0</v>
      </c>
      <c r="D160" s="63">
        <v>34764</v>
      </c>
      <c r="E160" s="63">
        <f t="shared" si="24"/>
        <v>15000</v>
      </c>
    </row>
    <row r="161" spans="1:5" x14ac:dyDescent="0.25">
      <c r="A161" s="35"/>
      <c r="B161" s="39"/>
      <c r="C161" s="39"/>
      <c r="D161" s="39"/>
      <c r="E161" s="39"/>
    </row>
    <row r="162" spans="1:5" x14ac:dyDescent="0.25">
      <c r="A162" s="48" t="s">
        <v>33</v>
      </c>
      <c r="B162" s="40">
        <f>SUM((B154:B160))</f>
        <v>209481</v>
      </c>
      <c r="C162" s="65">
        <f t="shared" ref="C162:E162" si="25">SUM((C154:C160))</f>
        <v>1921.76</v>
      </c>
      <c r="D162" s="65">
        <f t="shared" si="25"/>
        <v>34869</v>
      </c>
      <c r="E162" s="65">
        <f t="shared" si="25"/>
        <v>207559.24</v>
      </c>
    </row>
  </sheetData>
  <pageMargins left="0.7" right="0.7" top="0.94791666666666663" bottom="0.75" header="0.3" footer="0.3"/>
  <pageSetup scale="66" fitToWidth="0" orientation="portrait" r:id="rId1"/>
  <headerFooter>
    <oddHeader xml:space="preserve">&amp;C&amp;"-,Bold Italic"21st Century Charter School&amp;"-,Bold"
Fiscal Year 2016-17
Expenditure Summary as of September 30th, 2016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8.140625" customWidth="1"/>
    <col min="2" max="2" width="8.85546875" customWidth="1"/>
    <col min="3" max="3" width="22.7109375" customWidth="1"/>
    <col min="4" max="4" width="15.42578125" customWidth="1"/>
    <col min="5" max="5" width="14.85546875" customWidth="1"/>
    <col min="6" max="6" width="19.85546875" customWidth="1"/>
    <col min="7" max="7" width="17.140625" customWidth="1"/>
  </cols>
  <sheetData>
    <row r="2" spans="1:6" x14ac:dyDescent="0.25">
      <c r="A2" s="73" t="s">
        <v>130</v>
      </c>
      <c r="B2" s="74" t="s">
        <v>5</v>
      </c>
      <c r="C2" s="74" t="s">
        <v>131</v>
      </c>
      <c r="D2" s="74" t="s">
        <v>132</v>
      </c>
      <c r="E2" s="74" t="s">
        <v>133</v>
      </c>
      <c r="F2" s="75" t="s">
        <v>134</v>
      </c>
    </row>
    <row r="4" spans="1:6" x14ac:dyDescent="0.25">
      <c r="A4" s="76" t="s">
        <v>135</v>
      </c>
      <c r="B4" s="76" t="s">
        <v>136</v>
      </c>
      <c r="C4" s="76" t="s">
        <v>35</v>
      </c>
      <c r="D4" s="77">
        <v>3336.7</v>
      </c>
      <c r="E4" s="77">
        <v>1166.76</v>
      </c>
      <c r="F4" s="77">
        <v>2169.94</v>
      </c>
    </row>
    <row r="5" spans="1:6" x14ac:dyDescent="0.25">
      <c r="A5" s="76" t="s">
        <v>137</v>
      </c>
      <c r="B5" s="76" t="s">
        <v>136</v>
      </c>
      <c r="C5" s="76" t="s">
        <v>63</v>
      </c>
      <c r="D5" s="77">
        <v>170184</v>
      </c>
      <c r="E5" s="77">
        <v>56728</v>
      </c>
      <c r="F5" s="77">
        <v>113456</v>
      </c>
    </row>
    <row r="6" spans="1:6" x14ac:dyDescent="0.25">
      <c r="A6" s="76" t="s">
        <v>138</v>
      </c>
      <c r="B6" s="76" t="s">
        <v>139</v>
      </c>
      <c r="C6" s="76" t="s">
        <v>140</v>
      </c>
      <c r="D6" s="77">
        <v>300</v>
      </c>
      <c r="E6" s="77">
        <v>0</v>
      </c>
      <c r="F6" s="77">
        <v>300</v>
      </c>
    </row>
    <row r="7" spans="1:6" x14ac:dyDescent="0.25">
      <c r="A7" s="76" t="s">
        <v>141</v>
      </c>
      <c r="B7" s="76" t="s">
        <v>136</v>
      </c>
      <c r="C7" s="76" t="s">
        <v>35</v>
      </c>
      <c r="D7" s="77">
        <v>25000</v>
      </c>
      <c r="E7" s="77">
        <v>5964.03</v>
      </c>
      <c r="F7" s="77">
        <v>19035.97</v>
      </c>
    </row>
    <row r="8" spans="1:6" x14ac:dyDescent="0.25">
      <c r="A8" s="76" t="s">
        <v>142</v>
      </c>
      <c r="B8" s="76" t="s">
        <v>136</v>
      </c>
      <c r="C8" s="76" t="s">
        <v>67</v>
      </c>
      <c r="D8" s="77">
        <v>1440</v>
      </c>
      <c r="E8" s="77">
        <v>480</v>
      </c>
      <c r="F8" s="77">
        <v>960</v>
      </c>
    </row>
    <row r="9" spans="1:6" x14ac:dyDescent="0.25">
      <c r="A9" s="76" t="s">
        <v>143</v>
      </c>
      <c r="B9" s="76" t="s">
        <v>136</v>
      </c>
      <c r="C9" s="76" t="s">
        <v>64</v>
      </c>
      <c r="D9" s="77">
        <v>3420</v>
      </c>
      <c r="E9" s="77">
        <v>824.06</v>
      </c>
      <c r="F9" s="77">
        <v>2595.94</v>
      </c>
    </row>
    <row r="10" spans="1:6" x14ac:dyDescent="0.25">
      <c r="A10" s="76" t="s">
        <v>144</v>
      </c>
      <c r="B10" s="76" t="s">
        <v>136</v>
      </c>
      <c r="C10" s="76" t="s">
        <v>66</v>
      </c>
      <c r="D10" s="77">
        <v>5300</v>
      </c>
      <c r="E10" s="77">
        <v>1721.11</v>
      </c>
      <c r="F10" s="77">
        <v>3578.89</v>
      </c>
    </row>
    <row r="11" spans="1:6" x14ac:dyDescent="0.25">
      <c r="A11" s="76" t="s">
        <v>145</v>
      </c>
      <c r="B11" s="76" t="s">
        <v>136</v>
      </c>
      <c r="C11" s="76" t="s">
        <v>68</v>
      </c>
      <c r="D11" s="77">
        <v>5000</v>
      </c>
      <c r="E11" s="77">
        <v>984.77</v>
      </c>
      <c r="F11" s="77">
        <v>4015.23</v>
      </c>
    </row>
    <row r="12" spans="1:6" x14ac:dyDescent="0.25">
      <c r="A12" s="76" t="s">
        <v>146</v>
      </c>
      <c r="B12" s="76" t="s">
        <v>136</v>
      </c>
      <c r="C12" s="76" t="s">
        <v>69</v>
      </c>
      <c r="D12" s="77">
        <v>3750</v>
      </c>
      <c r="E12" s="77">
        <v>930.93</v>
      </c>
      <c r="F12" s="77">
        <v>2819.07</v>
      </c>
    </row>
    <row r="13" spans="1:6" x14ac:dyDescent="0.25">
      <c r="A13" s="76" t="s">
        <v>147</v>
      </c>
      <c r="B13" s="76" t="s">
        <v>136</v>
      </c>
      <c r="C13" s="76" t="s">
        <v>72</v>
      </c>
      <c r="D13" s="77">
        <v>1400</v>
      </c>
      <c r="E13" s="77">
        <v>92.4</v>
      </c>
      <c r="F13" s="77">
        <v>1307.5999999999999</v>
      </c>
    </row>
    <row r="14" spans="1:6" x14ac:dyDescent="0.25">
      <c r="A14" s="76" t="s">
        <v>148</v>
      </c>
      <c r="B14" s="76" t="s">
        <v>136</v>
      </c>
      <c r="C14" s="76" t="s">
        <v>149</v>
      </c>
      <c r="D14" s="77">
        <v>11100</v>
      </c>
      <c r="E14" s="77">
        <v>7774.79</v>
      </c>
      <c r="F14" s="77">
        <v>3325.21</v>
      </c>
    </row>
    <row r="15" spans="1:6" x14ac:dyDescent="0.25">
      <c r="A15" s="76" t="s">
        <v>150</v>
      </c>
      <c r="B15" s="76" t="s">
        <v>136</v>
      </c>
      <c r="C15" s="76" t="s">
        <v>65</v>
      </c>
      <c r="D15" s="77">
        <v>432</v>
      </c>
      <c r="E15" s="77">
        <v>91.11</v>
      </c>
      <c r="F15" s="77">
        <v>340.89</v>
      </c>
    </row>
    <row r="16" spans="1:6" x14ac:dyDescent="0.25">
      <c r="A16" s="76" t="s">
        <v>151</v>
      </c>
      <c r="B16" s="76" t="s">
        <v>136</v>
      </c>
      <c r="C16" s="76" t="s">
        <v>78</v>
      </c>
      <c r="D16" s="77">
        <v>400</v>
      </c>
      <c r="E16" s="77">
        <v>247.31</v>
      </c>
      <c r="F16" s="77">
        <v>152.69</v>
      </c>
    </row>
    <row r="17" spans="1:6" x14ac:dyDescent="0.25">
      <c r="A17" s="76" t="s">
        <v>152</v>
      </c>
      <c r="B17" s="76" t="s">
        <v>136</v>
      </c>
      <c r="C17" s="76" t="s">
        <v>76</v>
      </c>
      <c r="D17" s="77">
        <v>7800</v>
      </c>
      <c r="E17" s="77">
        <v>837.04</v>
      </c>
      <c r="F17" s="77">
        <v>6962.96</v>
      </c>
    </row>
    <row r="18" spans="1:6" x14ac:dyDescent="0.25">
      <c r="A18" s="76" t="s">
        <v>153</v>
      </c>
      <c r="B18" s="76" t="s">
        <v>136</v>
      </c>
      <c r="C18" s="76" t="s">
        <v>154</v>
      </c>
      <c r="D18" s="77">
        <v>400</v>
      </c>
      <c r="E18" s="77">
        <v>0</v>
      </c>
      <c r="F18" s="77">
        <v>400</v>
      </c>
    </row>
    <row r="19" spans="1:6" x14ac:dyDescent="0.25">
      <c r="A19" s="76" t="s">
        <v>155</v>
      </c>
      <c r="B19" s="76" t="s">
        <v>136</v>
      </c>
      <c r="C19" s="76" t="s">
        <v>156</v>
      </c>
      <c r="D19" s="77">
        <v>600</v>
      </c>
      <c r="E19" s="77">
        <v>0</v>
      </c>
      <c r="F19" s="77">
        <v>600</v>
      </c>
    </row>
    <row r="20" spans="1:6" x14ac:dyDescent="0.25">
      <c r="A20" s="76" t="s">
        <v>157</v>
      </c>
      <c r="B20" s="76" t="s">
        <v>139</v>
      </c>
      <c r="C20" s="76" t="s">
        <v>158</v>
      </c>
      <c r="D20" s="77">
        <v>300</v>
      </c>
      <c r="E20" s="77">
        <v>0</v>
      </c>
      <c r="F20" s="77">
        <v>300</v>
      </c>
    </row>
    <row r="21" spans="1:6" x14ac:dyDescent="0.25">
      <c r="A21" s="76" t="s">
        <v>159</v>
      </c>
      <c r="B21" s="76" t="s">
        <v>139</v>
      </c>
      <c r="C21" s="76" t="s">
        <v>160</v>
      </c>
      <c r="D21" s="77">
        <v>300</v>
      </c>
      <c r="E21" s="77">
        <v>0</v>
      </c>
      <c r="F21" s="77">
        <v>300</v>
      </c>
    </row>
    <row r="22" spans="1:6" x14ac:dyDescent="0.25">
      <c r="A22" s="76" t="s">
        <v>161</v>
      </c>
      <c r="B22" s="76" t="s">
        <v>136</v>
      </c>
      <c r="C22" s="76" t="s">
        <v>75</v>
      </c>
      <c r="D22" s="77">
        <v>29000</v>
      </c>
      <c r="E22" s="77">
        <v>6000</v>
      </c>
      <c r="F22" s="77">
        <v>23000</v>
      </c>
    </row>
    <row r="23" spans="1:6" x14ac:dyDescent="0.25">
      <c r="A23" s="76" t="s">
        <v>162</v>
      </c>
      <c r="B23" s="76" t="s">
        <v>136</v>
      </c>
      <c r="C23" s="76" t="s">
        <v>75</v>
      </c>
      <c r="D23" s="77">
        <v>47000</v>
      </c>
      <c r="E23" s="77">
        <v>0</v>
      </c>
      <c r="F23" s="77">
        <v>47000</v>
      </c>
    </row>
    <row r="24" spans="1:6" x14ac:dyDescent="0.25">
      <c r="A24" s="76" t="s">
        <v>163</v>
      </c>
      <c r="B24" s="76" t="s">
        <v>136</v>
      </c>
      <c r="C24" s="76" t="s">
        <v>75</v>
      </c>
      <c r="D24" s="77">
        <v>14000</v>
      </c>
      <c r="E24" s="77">
        <v>0</v>
      </c>
      <c r="F24" s="77">
        <v>14000</v>
      </c>
    </row>
    <row r="25" spans="1:6" x14ac:dyDescent="0.25">
      <c r="A25" s="76" t="s">
        <v>164</v>
      </c>
      <c r="B25" s="76" t="s">
        <v>136</v>
      </c>
      <c r="C25" s="76" t="s">
        <v>41</v>
      </c>
      <c r="D25" s="77">
        <v>4500</v>
      </c>
      <c r="E25" s="77">
        <v>506.25</v>
      </c>
      <c r="F25" s="77">
        <v>3993.75</v>
      </c>
    </row>
    <row r="26" spans="1:6" x14ac:dyDescent="0.25">
      <c r="A26" s="76" t="s">
        <v>165</v>
      </c>
      <c r="B26" s="76" t="s">
        <v>139</v>
      </c>
      <c r="C26" s="76" t="s">
        <v>166</v>
      </c>
      <c r="D26" s="77">
        <v>800</v>
      </c>
      <c r="E26" s="77">
        <v>0</v>
      </c>
      <c r="F26" s="77">
        <v>800</v>
      </c>
    </row>
    <row r="27" spans="1:6" x14ac:dyDescent="0.25">
      <c r="A27" s="76" t="s">
        <v>167</v>
      </c>
      <c r="B27" s="76" t="s">
        <v>136</v>
      </c>
      <c r="C27" s="76" t="s">
        <v>168</v>
      </c>
      <c r="D27" s="77">
        <v>2500</v>
      </c>
      <c r="E27" s="77">
        <v>725</v>
      </c>
      <c r="F27" s="77">
        <v>1775</v>
      </c>
    </row>
    <row r="28" spans="1:6" x14ac:dyDescent="0.25">
      <c r="A28" s="76" t="s">
        <v>169</v>
      </c>
      <c r="B28" s="76" t="s">
        <v>136</v>
      </c>
      <c r="C28" s="76" t="s">
        <v>170</v>
      </c>
      <c r="D28" s="77">
        <v>6800</v>
      </c>
      <c r="E28" s="77">
        <v>994.5</v>
      </c>
      <c r="F28" s="77">
        <v>5805.5</v>
      </c>
    </row>
    <row r="29" spans="1:6" x14ac:dyDescent="0.25">
      <c r="A29" s="76" t="s">
        <v>171</v>
      </c>
      <c r="B29" s="76" t="s">
        <v>139</v>
      </c>
      <c r="C29" s="76" t="s">
        <v>79</v>
      </c>
      <c r="D29" s="77">
        <v>250</v>
      </c>
      <c r="E29" s="77">
        <v>0</v>
      </c>
      <c r="F29" s="77">
        <v>250</v>
      </c>
    </row>
    <row r="30" spans="1:6" x14ac:dyDescent="0.25">
      <c r="A30" s="76" t="s">
        <v>172</v>
      </c>
      <c r="B30" s="76" t="s">
        <v>136</v>
      </c>
      <c r="C30" s="76" t="s">
        <v>173</v>
      </c>
      <c r="D30" s="77">
        <v>22000</v>
      </c>
      <c r="E30" s="77">
        <v>2511.11</v>
      </c>
      <c r="F30" s="77">
        <v>19488.89</v>
      </c>
    </row>
    <row r="31" spans="1:6" x14ac:dyDescent="0.25">
      <c r="A31" s="76" t="s">
        <v>174</v>
      </c>
      <c r="B31" s="76" t="s">
        <v>136</v>
      </c>
      <c r="C31" s="76" t="s">
        <v>74</v>
      </c>
      <c r="D31" s="77">
        <v>17000</v>
      </c>
      <c r="E31" s="77">
        <v>1486.31</v>
      </c>
      <c r="F31" s="77">
        <v>15513.69</v>
      </c>
    </row>
    <row r="32" spans="1:6" x14ac:dyDescent="0.25">
      <c r="A32" s="76" t="s">
        <v>175</v>
      </c>
      <c r="B32" s="76" t="s">
        <v>136</v>
      </c>
      <c r="C32" s="76" t="s">
        <v>73</v>
      </c>
      <c r="D32" s="77">
        <v>12000</v>
      </c>
      <c r="E32" s="77">
        <v>3217.5</v>
      </c>
      <c r="F32" s="77">
        <v>8782.5</v>
      </c>
    </row>
    <row r="33" spans="1:6" x14ac:dyDescent="0.25">
      <c r="A33" s="76" t="s">
        <v>176</v>
      </c>
      <c r="B33" s="76" t="s">
        <v>139</v>
      </c>
      <c r="C33" s="76" t="s">
        <v>177</v>
      </c>
      <c r="D33" s="77">
        <v>90</v>
      </c>
      <c r="E33" s="77">
        <v>0</v>
      </c>
      <c r="F33" s="77">
        <v>90</v>
      </c>
    </row>
    <row r="34" spans="1:6" x14ac:dyDescent="0.25">
      <c r="A34" s="76" t="s">
        <v>178</v>
      </c>
      <c r="B34" s="76" t="s">
        <v>139</v>
      </c>
      <c r="C34" s="76" t="s">
        <v>179</v>
      </c>
      <c r="D34" s="77">
        <v>270</v>
      </c>
      <c r="E34" s="77">
        <v>0</v>
      </c>
      <c r="F34" s="77">
        <v>270</v>
      </c>
    </row>
    <row r="35" spans="1:6" x14ac:dyDescent="0.25">
      <c r="A35" s="76" t="s">
        <v>180</v>
      </c>
      <c r="B35" s="76" t="s">
        <v>136</v>
      </c>
      <c r="C35" s="76" t="s">
        <v>71</v>
      </c>
      <c r="D35" s="77">
        <v>16000</v>
      </c>
      <c r="E35" s="77">
        <v>1829</v>
      </c>
      <c r="F35" s="77">
        <v>14171</v>
      </c>
    </row>
    <row r="36" spans="1:6" x14ac:dyDescent="0.25">
      <c r="A36" s="76" t="s">
        <v>181</v>
      </c>
      <c r="B36" s="76" t="s">
        <v>136</v>
      </c>
      <c r="C36" s="76" t="s">
        <v>75</v>
      </c>
      <c r="D36" s="77">
        <v>5000</v>
      </c>
      <c r="E36" s="77">
        <v>0</v>
      </c>
      <c r="F36" s="77">
        <v>5000</v>
      </c>
    </row>
    <row r="37" spans="1:6" x14ac:dyDescent="0.25">
      <c r="A37" s="76" t="s">
        <v>182</v>
      </c>
      <c r="B37" s="76" t="s">
        <v>139</v>
      </c>
      <c r="C37" s="76" t="s">
        <v>183</v>
      </c>
      <c r="D37" s="77">
        <v>250</v>
      </c>
      <c r="E37" s="77">
        <v>0</v>
      </c>
      <c r="F37" s="77">
        <v>250</v>
      </c>
    </row>
    <row r="38" spans="1:6" x14ac:dyDescent="0.25">
      <c r="A38" s="76" t="s">
        <v>184</v>
      </c>
      <c r="B38" s="76" t="s">
        <v>139</v>
      </c>
      <c r="C38" s="76" t="s">
        <v>185</v>
      </c>
      <c r="D38" s="77">
        <v>220</v>
      </c>
      <c r="E38" s="77">
        <v>0</v>
      </c>
      <c r="F38" s="77">
        <v>220</v>
      </c>
    </row>
    <row r="39" spans="1:6" x14ac:dyDescent="0.25">
      <c r="A39" s="76" t="s">
        <v>186</v>
      </c>
      <c r="B39" s="76" t="s">
        <v>139</v>
      </c>
      <c r="C39" s="76" t="s">
        <v>187</v>
      </c>
      <c r="D39" s="77">
        <v>1182</v>
      </c>
      <c r="E39" s="77">
        <v>0</v>
      </c>
      <c r="F39" s="77">
        <v>1182</v>
      </c>
    </row>
    <row r="40" spans="1:6" x14ac:dyDescent="0.25">
      <c r="A40" s="76" t="s">
        <v>188</v>
      </c>
      <c r="B40" s="76" t="s">
        <v>139</v>
      </c>
      <c r="C40" s="76" t="s">
        <v>189</v>
      </c>
      <c r="D40" s="77">
        <v>28</v>
      </c>
      <c r="E40" s="77">
        <v>0</v>
      </c>
      <c r="F40" s="77">
        <v>28</v>
      </c>
    </row>
    <row r="41" spans="1:6" x14ac:dyDescent="0.25">
      <c r="A41" s="76" t="s">
        <v>190</v>
      </c>
      <c r="B41" s="76" t="s">
        <v>139</v>
      </c>
      <c r="C41" s="76" t="s">
        <v>191</v>
      </c>
      <c r="D41" s="77">
        <v>444</v>
      </c>
      <c r="E41" s="77">
        <v>0</v>
      </c>
      <c r="F41" s="77">
        <v>444</v>
      </c>
    </row>
    <row r="42" spans="1:6" x14ac:dyDescent="0.25">
      <c r="A42" s="76" t="s">
        <v>192</v>
      </c>
      <c r="B42" s="76" t="s">
        <v>139</v>
      </c>
      <c r="C42" s="76" t="s">
        <v>193</v>
      </c>
      <c r="D42" s="77">
        <v>75</v>
      </c>
      <c r="E42" s="77">
        <v>0</v>
      </c>
      <c r="F42" s="77">
        <v>75</v>
      </c>
    </row>
    <row r="43" spans="1:6" x14ac:dyDescent="0.25">
      <c r="A43" s="76" t="s">
        <v>194</v>
      </c>
      <c r="B43" s="76" t="s">
        <v>136</v>
      </c>
      <c r="C43" s="76" t="s">
        <v>195</v>
      </c>
      <c r="D43" s="77">
        <v>300</v>
      </c>
      <c r="E43" s="77">
        <v>60</v>
      </c>
      <c r="F43" s="77">
        <v>240</v>
      </c>
    </row>
    <row r="44" spans="1:6" x14ac:dyDescent="0.25">
      <c r="A44" s="76" t="s">
        <v>196</v>
      </c>
      <c r="B44" s="76" t="s">
        <v>139</v>
      </c>
      <c r="C44" s="76" t="s">
        <v>70</v>
      </c>
      <c r="D44" s="77">
        <v>12</v>
      </c>
      <c r="E44" s="77">
        <v>0</v>
      </c>
      <c r="F44" s="77">
        <v>12</v>
      </c>
    </row>
    <row r="45" spans="1:6" x14ac:dyDescent="0.25">
      <c r="A45" s="76" t="s">
        <v>197</v>
      </c>
      <c r="B45" s="76" t="s">
        <v>139</v>
      </c>
      <c r="C45" s="76" t="s">
        <v>198</v>
      </c>
      <c r="D45" s="77">
        <v>320</v>
      </c>
      <c r="E45" s="77">
        <v>0</v>
      </c>
      <c r="F45" s="77">
        <v>320</v>
      </c>
    </row>
    <row r="46" spans="1:6" x14ac:dyDescent="0.25">
      <c r="A46" s="76" t="s">
        <v>199</v>
      </c>
      <c r="B46" s="76" t="s">
        <v>136</v>
      </c>
      <c r="C46" s="76" t="s">
        <v>77</v>
      </c>
      <c r="D46" s="77">
        <v>1000</v>
      </c>
      <c r="E46" s="77">
        <v>0</v>
      </c>
      <c r="F46" s="77">
        <v>1000</v>
      </c>
    </row>
    <row r="47" spans="1:6" x14ac:dyDescent="0.25">
      <c r="A47" s="76" t="s">
        <v>200</v>
      </c>
      <c r="B47" s="76" t="s">
        <v>139</v>
      </c>
      <c r="C47" s="76" t="s">
        <v>189</v>
      </c>
      <c r="D47" s="77">
        <v>61</v>
      </c>
      <c r="E47" s="77">
        <v>0</v>
      </c>
      <c r="F47" s="77">
        <v>61</v>
      </c>
    </row>
    <row r="48" spans="1:6" x14ac:dyDescent="0.25">
      <c r="A48" s="76"/>
      <c r="B48" s="76"/>
      <c r="C48" s="76"/>
      <c r="D48" s="77"/>
      <c r="E48" s="77"/>
      <c r="F48" s="77"/>
    </row>
    <row r="49" spans="1:6" x14ac:dyDescent="0.25">
      <c r="A49" s="76"/>
      <c r="B49" s="76"/>
      <c r="C49" s="76"/>
      <c r="D49" s="77"/>
      <c r="E49" s="77"/>
      <c r="F49" s="77"/>
    </row>
    <row r="50" spans="1:6" x14ac:dyDescent="0.25">
      <c r="A50" s="76" t="s">
        <v>201</v>
      </c>
      <c r="B50" s="76" t="s">
        <v>139</v>
      </c>
      <c r="C50" s="76" t="s">
        <v>202</v>
      </c>
      <c r="D50" s="77">
        <v>125</v>
      </c>
      <c r="E50" s="77">
        <v>0</v>
      </c>
      <c r="F50" s="77">
        <v>125</v>
      </c>
    </row>
    <row r="51" spans="1:6" x14ac:dyDescent="0.25">
      <c r="A51" s="76" t="s">
        <v>203</v>
      </c>
      <c r="B51" s="76" t="s">
        <v>139</v>
      </c>
      <c r="C51" s="76" t="s">
        <v>67</v>
      </c>
      <c r="D51" s="77">
        <v>200</v>
      </c>
      <c r="E51" s="77">
        <v>0</v>
      </c>
      <c r="F51" s="77">
        <v>200</v>
      </c>
    </row>
    <row r="52" spans="1:6" x14ac:dyDescent="0.25">
      <c r="A52" s="76" t="s">
        <v>204</v>
      </c>
      <c r="B52" s="76" t="s">
        <v>139</v>
      </c>
      <c r="C52" s="76" t="s">
        <v>70</v>
      </c>
      <c r="D52" s="77">
        <v>220</v>
      </c>
      <c r="E52" s="77">
        <v>0</v>
      </c>
      <c r="F52" s="77">
        <v>220</v>
      </c>
    </row>
    <row r="53" spans="1:6" x14ac:dyDescent="0.25">
      <c r="A53" s="72"/>
      <c r="B53" s="72"/>
      <c r="C53" s="72"/>
      <c r="D53" s="78"/>
      <c r="E53" s="78"/>
      <c r="F53" s="78"/>
    </row>
    <row r="54" spans="1:6" x14ac:dyDescent="0.25">
      <c r="A54" s="80" t="s">
        <v>4</v>
      </c>
      <c r="B54" s="72"/>
      <c r="C54" s="72"/>
      <c r="D54" s="79">
        <v>422109.7</v>
      </c>
      <c r="E54" s="79">
        <v>95171.98</v>
      </c>
      <c r="F54" s="79">
        <v>326937.71999999997</v>
      </c>
    </row>
  </sheetData>
  <pageMargins left="0.7" right="0.7" top="0.75" bottom="0.75" header="0.3" footer="0.3"/>
  <pageSetup orientation="portrait" r:id="rId1"/>
  <headerFooter>
    <oddHeader xml:space="preserve">&amp;C21st Century Charter School
Fiscal Year 2016-17
Outstanding POs as of September 30th,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Revenues</vt:lpstr>
      <vt:lpstr>Expenditures</vt:lpstr>
      <vt:lpstr>Outstanding 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Rodriguez</dc:creator>
  <cp:lastModifiedBy>Kyle Hunt</cp:lastModifiedBy>
  <cp:lastPrinted>2016-10-28T20:08:39Z</cp:lastPrinted>
  <dcterms:created xsi:type="dcterms:W3CDTF">2015-08-11T17:20:58Z</dcterms:created>
  <dcterms:modified xsi:type="dcterms:W3CDTF">2016-10-28T20:57:31Z</dcterms:modified>
</cp:coreProperties>
</file>