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X:\Charter Schools\21st Century Public Academy\FY17\Reports\"/>
    </mc:Choice>
  </mc:AlternateContent>
  <bookViews>
    <workbookView xWindow="0" yWindow="0" windowWidth="20490" windowHeight="6930"/>
  </bookViews>
  <sheets>
    <sheet name="DashBoard" sheetId="1" r:id="rId1"/>
    <sheet name="Revenues" sheetId="2" r:id="rId2"/>
    <sheet name="Expenditures" sheetId="3" r:id="rId3"/>
    <sheet name="Outstanding POs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3" l="1"/>
  <c r="D114" i="3"/>
  <c r="E114" i="3"/>
  <c r="B114" i="3"/>
  <c r="E112" i="3"/>
  <c r="E44" i="3" l="1"/>
  <c r="D11" i="2"/>
  <c r="D13" i="2"/>
  <c r="D10" i="2"/>
  <c r="D4" i="1" l="1"/>
  <c r="D5" i="1"/>
  <c r="D6" i="1"/>
  <c r="D7" i="1"/>
  <c r="D8" i="1"/>
  <c r="D9" i="1"/>
  <c r="D10" i="1"/>
  <c r="D11" i="1"/>
  <c r="D12" i="1"/>
  <c r="D13" i="1"/>
  <c r="D3" i="1"/>
  <c r="D30" i="1"/>
  <c r="D31" i="1"/>
  <c r="D32" i="1"/>
  <c r="D33" i="1"/>
  <c r="D34" i="1"/>
  <c r="D35" i="1"/>
  <c r="D36" i="1"/>
  <c r="D37" i="1"/>
  <c r="D38" i="1"/>
  <c r="D39" i="1"/>
  <c r="D29" i="1"/>
  <c r="D20" i="1"/>
  <c r="D21" i="1"/>
  <c r="D22" i="1"/>
  <c r="D23" i="1"/>
  <c r="D24" i="1"/>
  <c r="D25" i="1"/>
  <c r="D26" i="1"/>
  <c r="D19" i="1"/>
  <c r="E154" i="3"/>
  <c r="D162" i="3"/>
  <c r="C162" i="3"/>
  <c r="B162" i="3"/>
  <c r="E160" i="3"/>
  <c r="E159" i="3"/>
  <c r="E158" i="3"/>
  <c r="E157" i="3"/>
  <c r="E156" i="3"/>
  <c r="E155" i="3"/>
  <c r="E137" i="3"/>
  <c r="E131" i="3"/>
  <c r="C133" i="3"/>
  <c r="D133" i="3"/>
  <c r="B133" i="3"/>
  <c r="E130" i="3"/>
  <c r="C126" i="3"/>
  <c r="D126" i="3"/>
  <c r="B126" i="3"/>
  <c r="C120" i="3"/>
  <c r="D120" i="3"/>
  <c r="B120" i="3"/>
  <c r="E118" i="3"/>
  <c r="E120" i="3" s="1"/>
  <c r="C93" i="3"/>
  <c r="D93" i="3"/>
  <c r="B93" i="3"/>
  <c r="B50" i="3"/>
  <c r="C30" i="3"/>
  <c r="D30" i="3"/>
  <c r="B30" i="3"/>
  <c r="E162" i="3" l="1"/>
  <c r="E133" i="3"/>
  <c r="C150" i="3"/>
  <c r="E111" i="3"/>
  <c r="E110" i="3"/>
  <c r="E74" i="3"/>
  <c r="E75" i="3"/>
  <c r="E76" i="3"/>
  <c r="E77" i="3"/>
  <c r="E73" i="3"/>
  <c r="E58" i="3"/>
  <c r="E59" i="3"/>
  <c r="E46" i="3"/>
  <c r="E20" i="3"/>
  <c r="E21" i="1"/>
  <c r="E19" i="1"/>
  <c r="E20" i="1"/>
  <c r="G30" i="1" l="1"/>
  <c r="G31" i="1"/>
  <c r="G32" i="1"/>
  <c r="G33" i="1"/>
  <c r="G34" i="1"/>
  <c r="G35" i="1"/>
  <c r="G36" i="1"/>
  <c r="G37" i="1"/>
  <c r="G38" i="1"/>
  <c r="G39" i="1"/>
  <c r="G29" i="1"/>
  <c r="E30" i="1"/>
  <c r="E31" i="1"/>
  <c r="E32" i="1"/>
  <c r="E33" i="1"/>
  <c r="E34" i="1"/>
  <c r="E36" i="1"/>
  <c r="E37" i="1"/>
  <c r="E38" i="1"/>
  <c r="E39" i="1"/>
  <c r="E35" i="1"/>
  <c r="E29" i="1"/>
  <c r="E26" i="1"/>
  <c r="G4" i="1"/>
  <c r="G5" i="1"/>
  <c r="G6" i="1"/>
  <c r="G7" i="1"/>
  <c r="G8" i="1"/>
  <c r="G9" i="1"/>
  <c r="G10" i="1"/>
  <c r="G11" i="1"/>
  <c r="G12" i="1"/>
  <c r="G13" i="1"/>
  <c r="E4" i="1"/>
  <c r="E5" i="1"/>
  <c r="E6" i="1"/>
  <c r="E7" i="1"/>
  <c r="E8" i="1"/>
  <c r="E9" i="1"/>
  <c r="E10" i="1"/>
  <c r="E11" i="1"/>
  <c r="E12" i="1"/>
  <c r="E13" i="1"/>
  <c r="D150" i="3"/>
  <c r="B150" i="3"/>
  <c r="E145" i="3"/>
  <c r="E146" i="3"/>
  <c r="E147" i="3"/>
  <c r="E148" i="3"/>
  <c r="E144" i="3"/>
  <c r="C139" i="3"/>
  <c r="D139" i="3"/>
  <c r="B139" i="3"/>
  <c r="E139" i="3"/>
  <c r="E124" i="3"/>
  <c r="E126" i="3" s="1"/>
  <c r="C100" i="3"/>
  <c r="D100" i="3"/>
  <c r="B100" i="3"/>
  <c r="C85" i="3"/>
  <c r="D85" i="3"/>
  <c r="B85" i="3"/>
  <c r="E83" i="3"/>
  <c r="E85" i="3" s="1"/>
  <c r="C79" i="3"/>
  <c r="D79" i="3"/>
  <c r="B79" i="3"/>
  <c r="C66" i="3"/>
  <c r="D66" i="3"/>
  <c r="B66" i="3"/>
  <c r="E65" i="3"/>
  <c r="E64" i="3"/>
  <c r="E53" i="3"/>
  <c r="E26" i="3"/>
  <c r="E28" i="3"/>
  <c r="E9" i="3"/>
  <c r="D12" i="2"/>
  <c r="D5" i="2"/>
  <c r="E150" i="3" l="1"/>
  <c r="E79" i="3"/>
  <c r="E66" i="3"/>
  <c r="E98" i="3" l="1"/>
  <c r="E97" i="3"/>
  <c r="D3" i="2"/>
  <c r="E100" i="3" l="1"/>
  <c r="E90" i="3"/>
  <c r="E91" i="3"/>
  <c r="E89" i="3"/>
  <c r="C62" i="3"/>
  <c r="D62" i="3"/>
  <c r="B62" i="3"/>
  <c r="E52" i="3"/>
  <c r="E54" i="3"/>
  <c r="E55" i="3"/>
  <c r="E56" i="3"/>
  <c r="E57" i="3"/>
  <c r="E60" i="3"/>
  <c r="E61" i="3"/>
  <c r="C50" i="3"/>
  <c r="D50" i="3"/>
  <c r="E43" i="3"/>
  <c r="E45" i="3"/>
  <c r="E47" i="3"/>
  <c r="E48" i="3"/>
  <c r="E49" i="3"/>
  <c r="C41" i="3"/>
  <c r="D41" i="3"/>
  <c r="B41" i="3"/>
  <c r="E39" i="3"/>
  <c r="E38" i="3"/>
  <c r="C36" i="3"/>
  <c r="D36" i="3"/>
  <c r="B36" i="3"/>
  <c r="E33" i="3"/>
  <c r="E34" i="3"/>
  <c r="E32" i="3"/>
  <c r="E27" i="3"/>
  <c r="E30" i="3" s="1"/>
  <c r="C24" i="3"/>
  <c r="D24" i="3"/>
  <c r="B24" i="3"/>
  <c r="E14" i="3"/>
  <c r="E15" i="3"/>
  <c r="E16" i="3"/>
  <c r="E17" i="3"/>
  <c r="E18" i="3"/>
  <c r="E19" i="3"/>
  <c r="E21" i="3"/>
  <c r="E22" i="3"/>
  <c r="C12" i="3"/>
  <c r="D12" i="3"/>
  <c r="B12" i="3"/>
  <c r="E4" i="3"/>
  <c r="E6" i="3"/>
  <c r="E5" i="3"/>
  <c r="E7" i="3"/>
  <c r="E8" i="3"/>
  <c r="E10" i="3"/>
  <c r="E3" i="3"/>
  <c r="C18" i="2"/>
  <c r="B18" i="2"/>
  <c r="E93" i="3" l="1"/>
  <c r="C68" i="3"/>
  <c r="B68" i="3"/>
  <c r="D68" i="3"/>
  <c r="E62" i="3"/>
  <c r="E50" i="3"/>
  <c r="E12" i="3"/>
  <c r="E41" i="3"/>
  <c r="E36" i="3"/>
  <c r="E24" i="3"/>
  <c r="C15" i="1"/>
  <c r="F15" i="1"/>
  <c r="F27" i="1"/>
  <c r="F40" i="1" s="1"/>
  <c r="E68" i="3" l="1"/>
  <c r="D4" i="2"/>
  <c r="D6" i="2"/>
  <c r="D7" i="2"/>
  <c r="D8" i="2"/>
  <c r="D9" i="2"/>
  <c r="D14" i="2"/>
  <c r="D15" i="2"/>
  <c r="D16" i="2"/>
  <c r="D18" i="2" l="1"/>
  <c r="G20" i="1"/>
  <c r="G21" i="1"/>
  <c r="G22" i="1"/>
  <c r="G23" i="1"/>
  <c r="G24" i="1"/>
  <c r="G25" i="1"/>
  <c r="G26" i="1"/>
  <c r="G19" i="1"/>
  <c r="G3" i="1"/>
  <c r="G27" i="1" l="1"/>
  <c r="G40" i="1" s="1"/>
  <c r="E3" i="1"/>
  <c r="E15" i="1" l="1"/>
  <c r="D15" i="1"/>
  <c r="G15" i="1" l="1"/>
  <c r="D27" i="1" l="1"/>
  <c r="D40" i="1" s="1"/>
  <c r="C27" i="1" l="1"/>
  <c r="C40" i="1" s="1"/>
  <c r="B15" i="1" l="1"/>
  <c r="E22" i="1" l="1"/>
  <c r="E23" i="1"/>
  <c r="E24" i="1"/>
  <c r="E25" i="1"/>
  <c r="B27" i="1" l="1"/>
  <c r="B40" i="1" s="1"/>
  <c r="E27" i="1"/>
  <c r="E40" i="1" s="1"/>
</calcChain>
</file>

<file path=xl/sharedStrings.xml><?xml version="1.0" encoding="utf-8"?>
<sst xmlns="http://schemas.openxmlformats.org/spreadsheetml/2006/main" count="373" uniqueCount="227">
  <si>
    <t>Description</t>
  </si>
  <si>
    <t>Budget (YTD)</t>
  </si>
  <si>
    <t>Actual (YTD)</t>
  </si>
  <si>
    <t>Available (YTD)</t>
  </si>
  <si>
    <t>Total</t>
  </si>
  <si>
    <t>Type</t>
  </si>
  <si>
    <t>Additional Compensation</t>
  </si>
  <si>
    <t>Employee Benefits</t>
  </si>
  <si>
    <t>Other Services</t>
  </si>
  <si>
    <t>Other Charges</t>
  </si>
  <si>
    <t>Other Contract Services</t>
  </si>
  <si>
    <t>Software</t>
  </si>
  <si>
    <t>General Supplies and Materials</t>
  </si>
  <si>
    <t>Auditing</t>
  </si>
  <si>
    <t>Revenues</t>
  </si>
  <si>
    <t>Fund Description</t>
  </si>
  <si>
    <t>Annual Budget</t>
  </si>
  <si>
    <t>Annualized Budget</t>
  </si>
  <si>
    <t xml:space="preserve">Annualize vs Actual </t>
  </si>
  <si>
    <t>Function 1000 - Instruction</t>
  </si>
  <si>
    <t>Function 2100 - Students</t>
  </si>
  <si>
    <t>Function 2200 - Instruction</t>
  </si>
  <si>
    <t xml:space="preserve">Function 2300 - General Administration </t>
  </si>
  <si>
    <t xml:space="preserve">Function 2400 - School Administration </t>
  </si>
  <si>
    <t xml:space="preserve">Function 2500 - Central Services </t>
  </si>
  <si>
    <t xml:space="preserve">Function 2600 - Operation &amp; Maintenance of Plant </t>
  </si>
  <si>
    <t xml:space="preserve">Fund 11000 - Operational </t>
  </si>
  <si>
    <t>Fund 14000 - Instructional Materials</t>
  </si>
  <si>
    <t>Fund 23000 - Non-Instructional Support</t>
  </si>
  <si>
    <t xml:space="preserve">Fund 24106 - Entitlement IDEA-B </t>
  </si>
  <si>
    <t>Fund 24154 - Teacher/Principal Training &amp; Recruiting</t>
  </si>
  <si>
    <t>Fund 31200 - Public School Capital Outlay</t>
  </si>
  <si>
    <t>TOTAL EXPENSES</t>
  </si>
  <si>
    <t>PNM</t>
  </si>
  <si>
    <t>Function 2100 - Support Services-Students</t>
  </si>
  <si>
    <t>Function 2200 - Support Services-Instruction</t>
  </si>
  <si>
    <t xml:space="preserve">Function 2300 - Support Services-General Administration </t>
  </si>
  <si>
    <t xml:space="preserve">Function 2400 - Support Services-School Administration </t>
  </si>
  <si>
    <t>Salaries Expense-Principal</t>
  </si>
  <si>
    <t>Albuquerque Public Schools</t>
  </si>
  <si>
    <t>Salaries Expense-Guidance Counselor</t>
  </si>
  <si>
    <t>Salaries Expense-Office Manager</t>
  </si>
  <si>
    <t>Salaries Expense-Substitutes</t>
  </si>
  <si>
    <t>Salaries Expense-Special Education EA</t>
  </si>
  <si>
    <t>Encumbrance (YTD)</t>
  </si>
  <si>
    <t>Expenditures</t>
  </si>
  <si>
    <t>Electricity</t>
  </si>
  <si>
    <t>Natural Gas (Buildings)</t>
  </si>
  <si>
    <t>Water/Sewage</t>
  </si>
  <si>
    <t>Communication Services</t>
  </si>
  <si>
    <t>Property/Liability Insurance</t>
  </si>
  <si>
    <t>Salaries Expense- Teachers</t>
  </si>
  <si>
    <t>Salaries Expense-Sped Teachers</t>
  </si>
  <si>
    <t>Fund 14000-Instructional Materials</t>
  </si>
  <si>
    <t>Fund 23000-Activities</t>
  </si>
  <si>
    <t>Fund 24106-Entitlement IDEA-B</t>
  </si>
  <si>
    <t>Fund 24154-Title II</t>
  </si>
  <si>
    <t>Fund 31200- Public School Capital Outlay</t>
  </si>
  <si>
    <t>Capital Outlay-Rental - Land and Buildings</t>
  </si>
  <si>
    <t xml:space="preserve">Operational </t>
  </si>
  <si>
    <t>Instruction-Instructional Materials Cash - 50% Textbooks</t>
  </si>
  <si>
    <t>AEG LLC</t>
  </si>
  <si>
    <t>Albuquerque Bernalillo County</t>
  </si>
  <si>
    <t>Ant Mary's Pest Control</t>
  </si>
  <si>
    <t>Comcast</t>
  </si>
  <si>
    <t>Copperstate Security</t>
  </si>
  <si>
    <t>Document Technologies</t>
  </si>
  <si>
    <t>LCA Bank Corporation</t>
  </si>
  <si>
    <t>Midway Office Supply Center</t>
  </si>
  <si>
    <t>New Day Therapeutics</t>
  </si>
  <si>
    <t>New Mexico Gas</t>
  </si>
  <si>
    <t>The Vigil Group</t>
  </si>
  <si>
    <t>Tom Terrifics Ultraclean</t>
  </si>
  <si>
    <t>Cooperative Educational Svcs.</t>
  </si>
  <si>
    <t>LDD Computer Consulting</t>
  </si>
  <si>
    <t>Karen Patrick</t>
  </si>
  <si>
    <t>Pitney Bowes- ReserveAccount</t>
  </si>
  <si>
    <t>Jim Richardson</t>
  </si>
  <si>
    <t>Fund 21000 - Food Services</t>
  </si>
  <si>
    <t>Fund 24153 - English Langauge Acquisition</t>
  </si>
  <si>
    <t>Fund 25153 - Title XIX Medicaid</t>
  </si>
  <si>
    <t>Fund 26211 - Target Grant</t>
  </si>
  <si>
    <t>Fund 27107 - GO Bonds</t>
  </si>
  <si>
    <t>Fund 31600 - HB33 Capital Improvements</t>
  </si>
  <si>
    <t>Salaries Expense-Gifted Teachers</t>
  </si>
  <si>
    <t>Additional Compensation-Teachers</t>
  </si>
  <si>
    <t>Diagnosticians</t>
  </si>
  <si>
    <t>Speech Therapists</t>
  </si>
  <si>
    <t>Occupational Therapists</t>
  </si>
  <si>
    <t>Therapists</t>
  </si>
  <si>
    <t>Additional Compensation-Coordinator</t>
  </si>
  <si>
    <t>Benefits</t>
  </si>
  <si>
    <t>Salary Expense</t>
  </si>
  <si>
    <t>Rental of Equipment and Vehicles</t>
  </si>
  <si>
    <t>Maintenance (Furnitures, Fixtures, and Equipment)</t>
  </si>
  <si>
    <t>Function 3300 - Community Service</t>
  </si>
  <si>
    <t>Additional Compensation-Community Rep</t>
  </si>
  <si>
    <t>Instruction-Instructional Materials Cash - 50% Other</t>
  </si>
  <si>
    <t>Instruction-Instructional Materials Cash - Online Digital Subscriptions</t>
  </si>
  <si>
    <t>Instruction-Instructional Materials Cash - Direct Instruction</t>
  </si>
  <si>
    <t>Instruction-Instructional Materials Cash - Software</t>
  </si>
  <si>
    <t>Fund 21000-Food Services</t>
  </si>
  <si>
    <t>Contracts-Interagency</t>
  </si>
  <si>
    <t xml:space="preserve">General Supplies </t>
  </si>
  <si>
    <t>Supply Assets</t>
  </si>
  <si>
    <t>Salaries Expense-Counselor</t>
  </si>
  <si>
    <t>Fund 24153 - English langauge Acquisition</t>
  </si>
  <si>
    <t>Salaries - Teachers</t>
  </si>
  <si>
    <t>Professional Services</t>
  </si>
  <si>
    <t>Fund 31600 - Captial Improvements HB-33</t>
  </si>
  <si>
    <t>County Tax Collection Costs</t>
  </si>
  <si>
    <t>Buildings Purchase</t>
  </si>
  <si>
    <t>Fixed Assets</t>
  </si>
  <si>
    <t>Fund 31600 - Capital Improvements HB-33</t>
  </si>
  <si>
    <t>Rentals-Lease to Purchase</t>
  </si>
  <si>
    <t>Maintenance-Buildings, Grounds, and Equipment</t>
  </si>
  <si>
    <t>FY17-FY16</t>
  </si>
  <si>
    <t>Fund 31701 - Capital Improvements SB-9</t>
  </si>
  <si>
    <t>Audiologists</t>
  </si>
  <si>
    <t>Rental of Computers</t>
  </si>
  <si>
    <t>Rental of Land and Buildings</t>
  </si>
  <si>
    <t>PO Number</t>
  </si>
  <si>
    <t>Vendor Name</t>
  </si>
  <si>
    <t>PO Amount</t>
  </si>
  <si>
    <t>Invoiced Amount</t>
  </si>
  <si>
    <t>Remaining Encumbrance</t>
  </si>
  <si>
    <t>16-0007</t>
  </si>
  <si>
    <t xml:space="preserve">Dollar       </t>
  </si>
  <si>
    <t>17-0001-3</t>
  </si>
  <si>
    <t>17-0004</t>
  </si>
  <si>
    <t xml:space="preserve">Regular      </t>
  </si>
  <si>
    <t>AirPro</t>
  </si>
  <si>
    <t>17-0010</t>
  </si>
  <si>
    <t>17-0011</t>
  </si>
  <si>
    <t>17-0012</t>
  </si>
  <si>
    <t>17-0013</t>
  </si>
  <si>
    <t>17-0014</t>
  </si>
  <si>
    <t>17-0016</t>
  </si>
  <si>
    <t>17-0018</t>
  </si>
  <si>
    <t>17-0021</t>
  </si>
  <si>
    <t>17-0022-1</t>
  </si>
  <si>
    <t>17-0023</t>
  </si>
  <si>
    <t>17-0024</t>
  </si>
  <si>
    <t>City of Albuquerque</t>
  </si>
  <si>
    <t>17-0025</t>
  </si>
  <si>
    <t>Southwest Regional Education Center</t>
  </si>
  <si>
    <t>17-0026</t>
  </si>
  <si>
    <t>American Institutes for Research</t>
  </si>
  <si>
    <t>Mary Tarango</t>
  </si>
  <si>
    <t>17-0043</t>
  </si>
  <si>
    <t>17-0044</t>
  </si>
  <si>
    <t>17-0045</t>
  </si>
  <si>
    <t>17-0047-1</t>
  </si>
  <si>
    <t>17-0049-1</t>
  </si>
  <si>
    <t>Albuquerque Parochial &amp; Independent Athletic League</t>
  </si>
  <si>
    <t>17-0056</t>
  </si>
  <si>
    <t>Mario's Pizza</t>
  </si>
  <si>
    <t>17-0071</t>
  </si>
  <si>
    <t>Charter School Nursing Services</t>
  </si>
  <si>
    <t>17-0072</t>
  </si>
  <si>
    <t>17-0073</t>
  </si>
  <si>
    <t>17-0078</t>
  </si>
  <si>
    <t>Arroyo Del Oso Golf Course</t>
  </si>
  <si>
    <t>17-0089</t>
  </si>
  <si>
    <t>17-0092</t>
  </si>
  <si>
    <t>17-0098</t>
  </si>
  <si>
    <t>21st Century Public Academy</t>
  </si>
  <si>
    <t>Herrera Bus Co.</t>
  </si>
  <si>
    <t>17-0104-1</t>
  </si>
  <si>
    <t>Kathy Potter</t>
  </si>
  <si>
    <t>17-0111</t>
  </si>
  <si>
    <t>Fund 27188 - Leader and  Teacher Incentive Pay</t>
  </si>
  <si>
    <t>Fund 27188 - Leader and Teacher Incentive Pay</t>
  </si>
  <si>
    <t>Lease to Purchasse</t>
  </si>
  <si>
    <t>Fund 31701 -  Local Capital Improvements SB-9</t>
  </si>
  <si>
    <t>17-0131</t>
  </si>
  <si>
    <t>ELITE Sports Academy</t>
  </si>
  <si>
    <t>17-0134</t>
  </si>
  <si>
    <t>Village Inn</t>
  </si>
  <si>
    <t>17-0144</t>
  </si>
  <si>
    <t>Measured Progress</t>
  </si>
  <si>
    <t>17-0145</t>
  </si>
  <si>
    <t>ARIA Studios Consultants, Inc</t>
  </si>
  <si>
    <t>Rio Metro Regional Transit District</t>
  </si>
  <si>
    <t>17-0153</t>
  </si>
  <si>
    <t>WI Center for Educational Research</t>
  </si>
  <si>
    <t>17-0155</t>
  </si>
  <si>
    <t>Fuentes Law Office</t>
  </si>
  <si>
    <t>17-0169</t>
  </si>
  <si>
    <t>New Mexico Community Foundation</t>
  </si>
  <si>
    <t>17-0135-1</t>
  </si>
  <si>
    <t>17-0157-3</t>
  </si>
  <si>
    <t>17-0174</t>
  </si>
  <si>
    <t>17-0175</t>
  </si>
  <si>
    <t>Balloon Museum</t>
  </si>
  <si>
    <t>17-0177</t>
  </si>
  <si>
    <t>17-0178-1</t>
  </si>
  <si>
    <t>SchoolMate</t>
  </si>
  <si>
    <t>17-0180</t>
  </si>
  <si>
    <t>17-0181</t>
  </si>
  <si>
    <t>Sky City Cultural Center</t>
  </si>
  <si>
    <t>17-0187</t>
  </si>
  <si>
    <t>New Mexico Wildlife Association</t>
  </si>
  <si>
    <t>17-0188</t>
  </si>
  <si>
    <t>17-0192</t>
  </si>
  <si>
    <t>17-0194</t>
  </si>
  <si>
    <t>17-0195</t>
  </si>
  <si>
    <t>Uncle Cliff's Kiddyieland Inc.</t>
  </si>
  <si>
    <t>17-0197</t>
  </si>
  <si>
    <t>UNM Conference Center</t>
  </si>
  <si>
    <t>17-0198</t>
  </si>
  <si>
    <t>Andy Cordova</t>
  </si>
  <si>
    <t>17-0199</t>
  </si>
  <si>
    <t>17-0200</t>
  </si>
  <si>
    <t>17-0201</t>
  </si>
  <si>
    <t>NM Museum of Natural History Foundation, Inc.</t>
  </si>
  <si>
    <t>17-0205</t>
  </si>
  <si>
    <t>17-0208</t>
  </si>
  <si>
    <t>Universal Printing Solutions</t>
  </si>
  <si>
    <t>17-0211</t>
  </si>
  <si>
    <t>17-0212</t>
  </si>
  <si>
    <t>17-0213</t>
  </si>
  <si>
    <t>Actual March 31st, 2017(YTD)</t>
  </si>
  <si>
    <t>Actual March 31st, (YTD)2016</t>
  </si>
  <si>
    <t>Fund 27188 - Teacher andd School Leader Incentive</t>
  </si>
  <si>
    <t>Fund 26211- Target Grant</t>
  </si>
  <si>
    <t>Fund 25153 - Medicaid/Title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</si>
</sst>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1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2" borderId="1">
      <alignment horizontal="left"/>
    </xf>
    <xf numFmtId="0" fontId="2" fillId="2" borderId="2">
      <alignment horizontal="left"/>
    </xf>
    <xf numFmtId="0" fontId="2" fillId="2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3" fillId="0" borderId="1">
      <alignment horizontal="left"/>
    </xf>
    <xf numFmtId="2" fontId="2" fillId="0" borderId="0" applyFill="0" applyBorder="0" applyProtection="0"/>
    <xf numFmtId="0" fontId="3" fillId="2" borderId="4">
      <alignment horizontal="left"/>
    </xf>
    <xf numFmtId="0" fontId="3" fillId="2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3" fillId="2" borderId="7">
      <alignment horizontal="left"/>
    </xf>
    <xf numFmtId="0" fontId="2" fillId="0" borderId="1">
      <alignment horizontal="left"/>
    </xf>
    <xf numFmtId="0" fontId="3" fillId="2" borderId="8">
      <alignment horizontal="left"/>
    </xf>
    <xf numFmtId="0" fontId="3" fillId="2" borderId="9">
      <alignment horizontal="left"/>
    </xf>
    <xf numFmtId="0" fontId="3" fillId="2" borderId="10">
      <alignment horizontal="left"/>
    </xf>
    <xf numFmtId="0" fontId="2" fillId="0" borderId="6">
      <alignment horizontal="right"/>
    </xf>
    <xf numFmtId="0" fontId="4" fillId="2" borderId="2">
      <alignment horizontal="left"/>
    </xf>
    <xf numFmtId="0" fontId="4" fillId="2" borderId="3">
      <alignment horizontal="left"/>
    </xf>
    <xf numFmtId="0" fontId="2" fillId="0" borderId="0" applyFont="0" applyFill="0" applyBorder="0" applyAlignment="0" applyProtection="0"/>
    <xf numFmtId="2" fontId="2" fillId="0" borderId="0" applyFill="0" applyProtection="0"/>
    <xf numFmtId="44" fontId="1" fillId="0" borderId="0" applyFont="0" applyFill="0" applyBorder="0" applyAlignment="0" applyProtection="0"/>
    <xf numFmtId="0" fontId="2" fillId="2" borderId="3">
      <alignment horizontal="left"/>
    </xf>
    <xf numFmtId="0" fontId="17" fillId="2" borderId="2">
      <alignment horizontal="left"/>
    </xf>
    <xf numFmtId="0" fontId="17" fillId="2" borderId="3">
      <alignment horizontal="left"/>
    </xf>
    <xf numFmtId="39" fontId="20" fillId="0" borderId="0"/>
    <xf numFmtId="0" fontId="2" fillId="2" borderId="2">
      <alignment horizontal="left"/>
    </xf>
    <xf numFmtId="0" fontId="2" fillId="2" borderId="3">
      <alignment horizontal="left"/>
    </xf>
    <xf numFmtId="0" fontId="2" fillId="2" borderId="2">
      <alignment horizontal="left"/>
    </xf>
    <xf numFmtId="39" fontId="20" fillId="0" borderId="0"/>
  </cellStyleXfs>
  <cellXfs count="87">
    <xf numFmtId="0" fontId="0" fillId="0" borderId="0" xfId="0"/>
    <xf numFmtId="49" fontId="2" fillId="0" borderId="0" xfId="12" quotePrefix="1" applyFont="1" applyBorder="1" applyAlignment="1"/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2" applyFont="1" applyFill="1"/>
    <xf numFmtId="164" fontId="8" fillId="0" borderId="0" xfId="1" applyNumberFormat="1" applyFont="1"/>
    <xf numFmtId="0" fontId="9" fillId="0" borderId="0" xfId="2" applyFont="1"/>
    <xf numFmtId="44" fontId="9" fillId="0" borderId="0" xfId="6" applyFont="1"/>
    <xf numFmtId="0" fontId="10" fillId="0" borderId="0" xfId="0" applyFont="1"/>
    <xf numFmtId="44" fontId="3" fillId="0" borderId="0" xfId="6" applyFont="1"/>
    <xf numFmtId="0" fontId="12" fillId="0" borderId="0" xfId="0" applyFont="1"/>
    <xf numFmtId="0" fontId="11" fillId="0" borderId="0" xfId="0" applyFont="1"/>
    <xf numFmtId="0" fontId="5" fillId="0" borderId="0" xfId="0" applyFont="1" applyBorder="1" applyAlignment="1">
      <alignment horizontal="center"/>
    </xf>
    <xf numFmtId="0" fontId="13" fillId="0" borderId="0" xfId="2" applyFont="1"/>
    <xf numFmtId="44" fontId="5" fillId="0" borderId="8" xfId="24" applyFont="1" applyBorder="1"/>
    <xf numFmtId="44" fontId="5" fillId="0" borderId="11" xfId="24" applyFont="1" applyBorder="1"/>
    <xf numFmtId="44" fontId="9" fillId="0" borderId="0" xfId="24" applyFont="1"/>
    <xf numFmtId="44" fontId="14" fillId="0" borderId="11" xfId="24" applyFont="1" applyBorder="1"/>
    <xf numFmtId="0" fontId="3" fillId="0" borderId="5" xfId="8" applyBorder="1" applyAlignment="1">
      <alignment horizontal="center"/>
    </xf>
    <xf numFmtId="0" fontId="3" fillId="0" borderId="5" xfId="8" applyBorder="1" applyAlignment="1">
      <alignment horizontal="center" wrapText="1"/>
    </xf>
    <xf numFmtId="0" fontId="3" fillId="0" borderId="5" xfId="8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5" fillId="0" borderId="0" xfId="0" applyFont="1"/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5" xfId="8" applyFont="1" applyBorder="1" applyAlignment="1">
      <alignment horizontal="center" wrapText="1"/>
    </xf>
    <xf numFmtId="0" fontId="14" fillId="0" borderId="5" xfId="8" applyFont="1" applyFill="1" applyBorder="1" applyAlignment="1">
      <alignment horizontal="center" wrapText="1"/>
    </xf>
    <xf numFmtId="44" fontId="12" fillId="0" borderId="0" xfId="24" applyFont="1"/>
    <xf numFmtId="44" fontId="16" fillId="0" borderId="11" xfId="24" applyFont="1" applyBorder="1"/>
    <xf numFmtId="44" fontId="12" fillId="0" borderId="0" xfId="0" applyNumberFormat="1" applyFont="1"/>
    <xf numFmtId="0" fontId="14" fillId="0" borderId="1" xfId="8" applyFont="1" applyFill="1" applyBorder="1" applyAlignment="1">
      <alignment horizontal="center" wrapText="1"/>
    </xf>
    <xf numFmtId="44" fontId="5" fillId="0" borderId="0" xfId="24" applyFont="1"/>
    <xf numFmtId="44" fontId="16" fillId="0" borderId="0" xfId="24" applyFont="1"/>
    <xf numFmtId="164" fontId="11" fillId="0" borderId="0" xfId="1" applyNumberFormat="1" applyFont="1"/>
    <xf numFmtId="0" fontId="2" fillId="0" borderId="0" xfId="2"/>
    <xf numFmtId="0" fontId="3" fillId="0" borderId="1" xfId="8">
      <alignment horizontal="left"/>
    </xf>
    <xf numFmtId="49" fontId="2" fillId="0" borderId="0" xfId="12" applyFont="1" applyBorder="1" applyAlignment="1"/>
    <xf numFmtId="44" fontId="2" fillId="0" borderId="0" xfId="6" applyFont="1"/>
    <xf numFmtId="0" fontId="2" fillId="0" borderId="1" xfId="15">
      <alignment horizontal="left"/>
    </xf>
    <xf numFmtId="44" fontId="3" fillId="0" borderId="0" xfId="6" applyFont="1"/>
    <xf numFmtId="0" fontId="2" fillId="0" borderId="0" xfId="2"/>
    <xf numFmtId="0" fontId="2" fillId="0" borderId="1" xfId="15">
      <alignment horizontal="left"/>
    </xf>
    <xf numFmtId="44" fontId="3" fillId="0" borderId="0" xfId="6" applyFont="1"/>
    <xf numFmtId="0" fontId="2" fillId="0" borderId="6" xfId="19">
      <alignment horizontal="right"/>
    </xf>
    <xf numFmtId="0" fontId="2" fillId="0" borderId="0" xfId="2"/>
    <xf numFmtId="49" fontId="2" fillId="0" borderId="0" xfId="12" applyFont="1" applyBorder="1" applyAlignment="1"/>
    <xf numFmtId="44" fontId="3" fillId="0" borderId="0" xfId="6" applyFont="1"/>
    <xf numFmtId="0" fontId="3" fillId="0" borderId="0" xfId="2" applyFont="1"/>
    <xf numFmtId="44" fontId="2" fillId="0" borderId="0" xfId="6" applyFont="1"/>
    <xf numFmtId="44" fontId="3" fillId="0" borderId="0" xfId="6" applyFont="1"/>
    <xf numFmtId="44" fontId="2" fillId="0" borderId="1" xfId="6" applyFont="1" applyBorder="1"/>
    <xf numFmtId="0" fontId="3" fillId="0" borderId="0" xfId="8" applyBorder="1">
      <alignment horizontal="left"/>
    </xf>
    <xf numFmtId="0" fontId="3" fillId="0" borderId="8" xfId="8" applyBorder="1">
      <alignment horizontal="left"/>
    </xf>
    <xf numFmtId="44" fontId="2" fillId="0" borderId="0" xfId="6" applyFont="1"/>
    <xf numFmtId="44" fontId="3" fillId="0" borderId="0" xfId="24" applyFont="1"/>
    <xf numFmtId="44" fontId="18" fillId="0" borderId="0" xfId="24" applyFont="1" applyFill="1" applyBorder="1"/>
    <xf numFmtId="44" fontId="2" fillId="0" borderId="0" xfId="24" applyFont="1" applyBorder="1" applyAlignment="1">
      <alignment horizontal="left"/>
    </xf>
    <xf numFmtId="0" fontId="2" fillId="0" borderId="0" xfId="2" applyFont="1"/>
    <xf numFmtId="44" fontId="3" fillId="0" borderId="5" xfId="6" applyFont="1" applyBorder="1"/>
    <xf numFmtId="44" fontId="3" fillId="0" borderId="8" xfId="6" applyFont="1" applyBorder="1"/>
    <xf numFmtId="0" fontId="2" fillId="0" borderId="0" xfId="2"/>
    <xf numFmtId="49" fontId="2" fillId="0" borderId="0" xfId="12" applyFont="1" applyBorder="1" applyAlignment="1"/>
    <xf numFmtId="44" fontId="2" fillId="0" borderId="0" xfId="6" applyFont="1"/>
    <xf numFmtId="0" fontId="2" fillId="0" borderId="1" xfId="15">
      <alignment horizontal="left"/>
    </xf>
    <xf numFmtId="44" fontId="3" fillId="0" borderId="0" xfId="6" applyFont="1"/>
    <xf numFmtId="0" fontId="3" fillId="0" borderId="0" xfId="2" applyFont="1"/>
    <xf numFmtId="44" fontId="19" fillId="0" borderId="0" xfId="24" applyFont="1"/>
    <xf numFmtId="44" fontId="19" fillId="0" borderId="0" xfId="0" applyNumberFormat="1" applyFont="1" applyBorder="1"/>
    <xf numFmtId="44" fontId="19" fillId="0" borderId="1" xfId="0" applyNumberFormat="1" applyFont="1" applyBorder="1"/>
    <xf numFmtId="44" fontId="19" fillId="0" borderId="0" xfId="0" applyNumberFormat="1" applyFont="1"/>
    <xf numFmtId="0" fontId="2" fillId="0" borderId="0" xfId="2"/>
    <xf numFmtId="0" fontId="3" fillId="2" borderId="4" xfId="10">
      <alignment horizontal="left"/>
    </xf>
    <xf numFmtId="0" fontId="3" fillId="2" borderId="5" xfId="11">
      <alignment horizontal="left"/>
    </xf>
    <xf numFmtId="0" fontId="3" fillId="2" borderId="7" xfId="14">
      <alignment horizontal="left"/>
    </xf>
    <xf numFmtId="49" fontId="2" fillId="0" borderId="0" xfId="12" applyFont="1" applyBorder="1" applyAlignment="1"/>
    <xf numFmtId="44" fontId="2" fillId="0" borderId="0" xfId="6" applyFont="1"/>
    <xf numFmtId="0" fontId="2" fillId="0" borderId="1" xfId="15">
      <alignment horizontal="left"/>
    </xf>
    <xf numFmtId="44" fontId="3" fillId="0" borderId="0" xfId="6" applyFont="1"/>
    <xf numFmtId="0" fontId="3" fillId="0" borderId="0" xfId="2" applyFont="1"/>
    <xf numFmtId="0" fontId="5" fillId="0" borderId="1" xfId="0" applyFont="1" applyBorder="1" applyAlignment="1">
      <alignment horizontal="center"/>
    </xf>
    <xf numFmtId="0" fontId="2" fillId="0" borderId="0" xfId="2"/>
    <xf numFmtId="49" fontId="2" fillId="0" borderId="0" xfId="12" applyFont="1" applyBorder="1" applyAlignment="1"/>
    <xf numFmtId="44" fontId="2" fillId="0" borderId="0" xfId="6" applyFont="1"/>
    <xf numFmtId="0" fontId="2" fillId="0" borderId="1" xfId="15">
      <alignment horizontal="left"/>
    </xf>
    <xf numFmtId="44" fontId="3" fillId="0" borderId="0" xfId="6" applyFont="1"/>
    <xf numFmtId="0" fontId="3" fillId="0" borderId="0" xfId="2" applyFont="1"/>
  </cellXfs>
  <cellStyles count="33">
    <cellStyle name="ALSTEC Bottom" xfId="3"/>
    <cellStyle name="ALSTEC Bottom Left" xfId="4"/>
    <cellStyle name="ALSTEC Bottom Left 2" xfId="20"/>
    <cellStyle name="ALSTEC Bottom Left 2 2" xfId="29"/>
    <cellStyle name="ALSTEC Bottom Left 3" xfId="26"/>
    <cellStyle name="ALSTEC Bottom Left 3 2" xfId="31"/>
    <cellStyle name="ALSTEC Bottom Right" xfId="5"/>
    <cellStyle name="ALSTEC Bottom Right 2" xfId="21"/>
    <cellStyle name="ALSTEC Bottom Right 2 2" xfId="30"/>
    <cellStyle name="ALSTEC Bottom Right 3" xfId="25"/>
    <cellStyle name="ALSTEC Bottom Right 4" xfId="27"/>
    <cellStyle name="ALSTEC Currency" xfId="6"/>
    <cellStyle name="ALSTEC Date" xfId="7"/>
    <cellStyle name="ALSTEC Detail Header" xfId="8"/>
    <cellStyle name="ALSTEC DOUBLE" xfId="9"/>
    <cellStyle name="ALSTEC DOUBLE 2" xfId="23"/>
    <cellStyle name="ALSTEC Left" xfId="10"/>
    <cellStyle name="ALSTEC Middle" xfId="11"/>
    <cellStyle name="ALSTEC Normal" xfId="12"/>
    <cellStyle name="ALSTEC Normal 2" xfId="22"/>
    <cellStyle name="ALSTEC Report Body" xfId="13"/>
    <cellStyle name="ALSTEC Right" xfId="14"/>
    <cellStyle name="ALSTEC Subtotal" xfId="15"/>
    <cellStyle name="ALSTEC Top" xfId="16"/>
    <cellStyle name="ALSTEC Top Left" xfId="17"/>
    <cellStyle name="ALSTEC Top Right" xfId="18"/>
    <cellStyle name="ALSTEC Total" xfId="19"/>
    <cellStyle name="Comma" xfId="1" builtinId="3"/>
    <cellStyle name="Currency" xfId="24" builtinId="4"/>
    <cellStyle name="Normal" xfId="0" builtinId="0"/>
    <cellStyle name="Normal 2" xfId="2"/>
    <cellStyle name="Normal 3" xfId="32"/>
    <cellStyle name="Normal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Layout" topLeftCell="A23" zoomScaleNormal="100" workbookViewId="0">
      <selection activeCell="B31" sqref="B31"/>
    </sheetView>
  </sheetViews>
  <sheetFormatPr defaultRowHeight="15" x14ac:dyDescent="0.25"/>
  <cols>
    <col min="1" max="1" width="40.28515625" customWidth="1"/>
    <col min="2" max="2" width="15.7109375" bestFit="1" customWidth="1"/>
    <col min="3" max="3" width="17" bestFit="1" customWidth="1"/>
    <col min="4" max="4" width="15.7109375" bestFit="1" customWidth="1"/>
    <col min="5" max="5" width="14.5703125" bestFit="1" customWidth="1"/>
    <col min="6" max="6" width="17.7109375" style="11" bestFit="1" customWidth="1"/>
    <col min="7" max="7" width="14.5703125" style="11" bestFit="1" customWidth="1"/>
  </cols>
  <sheetData>
    <row r="1" spans="1:7" x14ac:dyDescent="0.25">
      <c r="A1" s="80" t="s">
        <v>14</v>
      </c>
      <c r="B1" s="80"/>
      <c r="C1" s="80"/>
      <c r="D1" s="80"/>
      <c r="E1" s="80"/>
      <c r="F1" s="24"/>
      <c r="G1" s="25"/>
    </row>
    <row r="2" spans="1:7" ht="26.25" x14ac:dyDescent="0.25">
      <c r="A2" s="19" t="s">
        <v>15</v>
      </c>
      <c r="B2" s="19" t="s">
        <v>16</v>
      </c>
      <c r="C2" s="20" t="s">
        <v>222</v>
      </c>
      <c r="D2" s="21" t="s">
        <v>17</v>
      </c>
      <c r="E2" s="21" t="s">
        <v>18</v>
      </c>
      <c r="F2" s="26" t="s">
        <v>223</v>
      </c>
      <c r="G2" s="27" t="s">
        <v>116</v>
      </c>
    </row>
    <row r="3" spans="1:7" x14ac:dyDescent="0.25">
      <c r="A3" s="66" t="s">
        <v>26</v>
      </c>
      <c r="B3" s="65">
        <v>1691946</v>
      </c>
      <c r="C3" s="65">
        <v>1269507.6100000001</v>
      </c>
      <c r="D3" s="17">
        <f>+B3/12*6</f>
        <v>845973</v>
      </c>
      <c r="E3" s="17">
        <f>+C3-D3</f>
        <v>423534.6100000001</v>
      </c>
      <c r="F3" s="8">
        <v>839718.26</v>
      </c>
      <c r="G3" s="28">
        <f>+C3-F3</f>
        <v>429789.35000000009</v>
      </c>
    </row>
    <row r="4" spans="1:7" x14ac:dyDescent="0.25">
      <c r="A4" s="66" t="s">
        <v>27</v>
      </c>
      <c r="B4" s="65">
        <v>11799</v>
      </c>
      <c r="C4" s="65">
        <v>14421.94</v>
      </c>
      <c r="D4" s="17">
        <f t="shared" ref="D4:D13" si="0">+B4/12*6</f>
        <v>5899.5</v>
      </c>
      <c r="E4" s="17">
        <f t="shared" ref="E4:E13" si="1">+C4-D4</f>
        <v>8522.44</v>
      </c>
      <c r="F4" s="8">
        <v>13020.59</v>
      </c>
      <c r="G4" s="28">
        <f t="shared" ref="G4:G13" si="2">+C4-F4</f>
        <v>1401.3500000000004</v>
      </c>
    </row>
    <row r="5" spans="1:7" x14ac:dyDescent="0.25">
      <c r="A5" s="66" t="s">
        <v>78</v>
      </c>
      <c r="B5" s="65">
        <v>3082</v>
      </c>
      <c r="C5" s="65">
        <v>3968.75</v>
      </c>
      <c r="D5" s="17">
        <f t="shared" si="0"/>
        <v>1541</v>
      </c>
      <c r="E5" s="17">
        <f t="shared" si="1"/>
        <v>2427.75</v>
      </c>
      <c r="F5" s="8">
        <v>6</v>
      </c>
      <c r="G5" s="28">
        <f t="shared" si="2"/>
        <v>3962.75</v>
      </c>
    </row>
    <row r="6" spans="1:7" x14ac:dyDescent="0.25">
      <c r="A6" s="66" t="s">
        <v>28</v>
      </c>
      <c r="B6" s="65">
        <v>22500</v>
      </c>
      <c r="C6" s="65">
        <v>39631.89</v>
      </c>
      <c r="D6" s="17">
        <f t="shared" si="0"/>
        <v>11250</v>
      </c>
      <c r="E6" s="17">
        <f t="shared" si="1"/>
        <v>28381.89</v>
      </c>
      <c r="F6" s="8">
        <v>25975.85</v>
      </c>
      <c r="G6" s="28">
        <f t="shared" si="2"/>
        <v>13656.04</v>
      </c>
    </row>
    <row r="7" spans="1:7" x14ac:dyDescent="0.25">
      <c r="A7" s="66" t="s">
        <v>29</v>
      </c>
      <c r="B7" s="65">
        <v>56955</v>
      </c>
      <c r="C7" s="65">
        <v>31005.73</v>
      </c>
      <c r="D7" s="17">
        <f t="shared" si="0"/>
        <v>28477.5</v>
      </c>
      <c r="E7" s="17">
        <f t="shared" si="1"/>
        <v>2528.2299999999996</v>
      </c>
      <c r="F7" s="8">
        <v>15495.48</v>
      </c>
      <c r="G7" s="28">
        <f t="shared" si="2"/>
        <v>15510.25</v>
      </c>
    </row>
    <row r="8" spans="1:7" x14ac:dyDescent="0.25">
      <c r="A8" s="66" t="s">
        <v>79</v>
      </c>
      <c r="B8" s="65">
        <v>65</v>
      </c>
      <c r="C8" s="65">
        <v>0</v>
      </c>
      <c r="D8" s="17">
        <f t="shared" si="0"/>
        <v>32.5</v>
      </c>
      <c r="E8" s="17">
        <f t="shared" si="1"/>
        <v>-32.5</v>
      </c>
      <c r="F8" s="8">
        <v>845</v>
      </c>
      <c r="G8" s="28">
        <f t="shared" si="2"/>
        <v>-845</v>
      </c>
    </row>
    <row r="9" spans="1:7" x14ac:dyDescent="0.25">
      <c r="A9" s="66" t="s">
        <v>30</v>
      </c>
      <c r="B9" s="65">
        <v>14371</v>
      </c>
      <c r="C9" s="65">
        <v>0</v>
      </c>
      <c r="D9" s="17">
        <f t="shared" si="0"/>
        <v>7185.5</v>
      </c>
      <c r="E9" s="17">
        <f t="shared" si="1"/>
        <v>-7185.5</v>
      </c>
      <c r="F9" s="8">
        <v>12305</v>
      </c>
      <c r="G9" s="28">
        <f t="shared" si="2"/>
        <v>-12305</v>
      </c>
    </row>
    <row r="10" spans="1:7" x14ac:dyDescent="0.25">
      <c r="A10" s="66" t="s">
        <v>82</v>
      </c>
      <c r="B10" s="65">
        <v>0</v>
      </c>
      <c r="C10" s="65">
        <v>3649</v>
      </c>
      <c r="D10" s="17">
        <f t="shared" si="0"/>
        <v>0</v>
      </c>
      <c r="E10" s="17">
        <f t="shared" si="1"/>
        <v>3649</v>
      </c>
      <c r="F10" s="8">
        <v>3279.57</v>
      </c>
      <c r="G10" s="28">
        <f t="shared" si="2"/>
        <v>369.42999999999984</v>
      </c>
    </row>
    <row r="11" spans="1:7" x14ac:dyDescent="0.25">
      <c r="A11" s="66" t="s">
        <v>31</v>
      </c>
      <c r="B11" s="65">
        <v>170184</v>
      </c>
      <c r="C11" s="65">
        <v>127638</v>
      </c>
      <c r="D11" s="17">
        <f t="shared" si="0"/>
        <v>85092</v>
      </c>
      <c r="E11" s="17">
        <f t="shared" si="1"/>
        <v>42546</v>
      </c>
      <c r="F11" s="17">
        <v>85092</v>
      </c>
      <c r="G11" s="28">
        <f t="shared" si="2"/>
        <v>42546</v>
      </c>
    </row>
    <row r="12" spans="1:7" x14ac:dyDescent="0.25">
      <c r="A12" s="66" t="s">
        <v>83</v>
      </c>
      <c r="B12" s="65">
        <v>158458</v>
      </c>
      <c r="C12" s="65">
        <v>100113.64</v>
      </c>
      <c r="D12" s="17">
        <f t="shared" si="0"/>
        <v>79229</v>
      </c>
      <c r="E12" s="17">
        <f t="shared" si="1"/>
        <v>20884.64</v>
      </c>
      <c r="F12" s="17">
        <v>34652.06</v>
      </c>
      <c r="G12" s="28">
        <f t="shared" si="2"/>
        <v>65461.58</v>
      </c>
    </row>
    <row r="13" spans="1:7" x14ac:dyDescent="0.25">
      <c r="A13" s="66" t="s">
        <v>117</v>
      </c>
      <c r="B13" s="65">
        <v>79408</v>
      </c>
      <c r="C13" s="65">
        <v>55337.7</v>
      </c>
      <c r="D13" s="17">
        <f t="shared" si="0"/>
        <v>39704</v>
      </c>
      <c r="E13" s="17">
        <f t="shared" si="1"/>
        <v>15633.699999999997</v>
      </c>
      <c r="F13" s="17">
        <v>16998.990000000002</v>
      </c>
      <c r="G13" s="28">
        <f t="shared" si="2"/>
        <v>38338.709999999992</v>
      </c>
    </row>
    <row r="14" spans="1:7" x14ac:dyDescent="0.25">
      <c r="B14" s="57"/>
      <c r="C14" s="57"/>
      <c r="D14" s="17"/>
      <c r="E14" s="57"/>
      <c r="F14" s="28"/>
      <c r="G14" s="28"/>
    </row>
    <row r="15" spans="1:7" ht="15.75" thickBot="1" x14ac:dyDescent="0.3">
      <c r="A15" s="7" t="s">
        <v>4</v>
      </c>
      <c r="B15" s="18">
        <f>SUM(B3:B13)</f>
        <v>2208768</v>
      </c>
      <c r="C15" s="18">
        <f>SUM(C3:C13)</f>
        <v>1645274.2599999998</v>
      </c>
      <c r="D15" s="18">
        <f>SUM(D3:D10)</f>
        <v>900359</v>
      </c>
      <c r="E15" s="18">
        <f>SUM(E3:E10)</f>
        <v>461825.9200000001</v>
      </c>
      <c r="F15" s="18">
        <f>SUM(F3:F13)</f>
        <v>1047388.7999999998</v>
      </c>
      <c r="G15" s="29">
        <f>SUM(G3:G10)</f>
        <v>451539.17000000004</v>
      </c>
    </row>
    <row r="16" spans="1:7" ht="15.75" thickTop="1" x14ac:dyDescent="0.25">
      <c r="A16" s="7"/>
      <c r="B16" s="10"/>
      <c r="C16" s="10"/>
      <c r="D16" s="10"/>
      <c r="E16" s="10"/>
      <c r="F16" s="13"/>
      <c r="G16" s="30"/>
    </row>
    <row r="17" spans="1:7" x14ac:dyDescent="0.25">
      <c r="A17" s="80" t="s">
        <v>45</v>
      </c>
      <c r="B17" s="80"/>
      <c r="C17" s="80"/>
      <c r="D17" s="80"/>
      <c r="E17" s="80"/>
      <c r="F17" s="31"/>
      <c r="G17" s="25"/>
    </row>
    <row r="18" spans="1:7" ht="26.25" x14ac:dyDescent="0.25">
      <c r="A18" s="22" t="s">
        <v>15</v>
      </c>
      <c r="B18" s="19" t="s">
        <v>16</v>
      </c>
      <c r="C18" s="20" t="s">
        <v>222</v>
      </c>
      <c r="D18" s="21" t="s">
        <v>17</v>
      </c>
      <c r="E18" s="21" t="s">
        <v>18</v>
      </c>
      <c r="F18" s="26" t="s">
        <v>223</v>
      </c>
      <c r="G18" s="27" t="s">
        <v>116</v>
      </c>
    </row>
    <row r="19" spans="1:7" x14ac:dyDescent="0.25">
      <c r="A19" s="2" t="s">
        <v>19</v>
      </c>
      <c r="B19" s="47">
        <v>1337419</v>
      </c>
      <c r="C19" s="65">
        <v>825251.92</v>
      </c>
      <c r="D19" s="63">
        <f>+B19/12*6</f>
        <v>668709.5</v>
      </c>
      <c r="E19" s="63">
        <f t="shared" ref="E19:E25" si="3">+C19-D19</f>
        <v>156542.42000000004</v>
      </c>
      <c r="F19" s="63">
        <v>712965.02</v>
      </c>
      <c r="G19" s="70">
        <f>+C19-F19</f>
        <v>112286.90000000002</v>
      </c>
    </row>
    <row r="20" spans="1:7" x14ac:dyDescent="0.25">
      <c r="A20" s="2" t="s">
        <v>20</v>
      </c>
      <c r="B20" s="47">
        <v>161516</v>
      </c>
      <c r="C20" s="65">
        <v>86223.91</v>
      </c>
      <c r="D20" s="76">
        <f t="shared" ref="D20:D26" si="4">+B20/12*6</f>
        <v>80758</v>
      </c>
      <c r="E20" s="63">
        <f t="shared" si="3"/>
        <v>5465.9100000000035</v>
      </c>
      <c r="F20" s="63">
        <v>52538.95</v>
      </c>
      <c r="G20" s="70">
        <f t="shared" ref="G20:G26" si="5">+C20-F20</f>
        <v>33684.960000000006</v>
      </c>
    </row>
    <row r="21" spans="1:7" x14ac:dyDescent="0.25">
      <c r="A21" s="2" t="s">
        <v>21</v>
      </c>
      <c r="B21" s="47">
        <v>19443</v>
      </c>
      <c r="C21" s="65">
        <v>4396.68</v>
      </c>
      <c r="D21" s="76">
        <f t="shared" si="4"/>
        <v>9721.5</v>
      </c>
      <c r="E21" s="63">
        <f t="shared" si="3"/>
        <v>-5324.82</v>
      </c>
      <c r="F21" s="63">
        <v>10243.129999999999</v>
      </c>
      <c r="G21" s="70">
        <f t="shared" si="5"/>
        <v>-5846.4499999999989</v>
      </c>
    </row>
    <row r="22" spans="1:7" x14ac:dyDescent="0.25">
      <c r="A22" s="2" t="s">
        <v>22</v>
      </c>
      <c r="B22" s="47">
        <v>93779</v>
      </c>
      <c r="C22" s="47">
        <v>73577.86</v>
      </c>
      <c r="D22" s="76">
        <f t="shared" si="4"/>
        <v>46889.5</v>
      </c>
      <c r="E22" s="63">
        <f t="shared" si="3"/>
        <v>26688.36</v>
      </c>
      <c r="F22" s="63">
        <v>71559.73</v>
      </c>
      <c r="G22" s="70">
        <f t="shared" si="5"/>
        <v>2018.1300000000047</v>
      </c>
    </row>
    <row r="23" spans="1:7" x14ac:dyDescent="0.25">
      <c r="A23" s="2" t="s">
        <v>23</v>
      </c>
      <c r="B23" s="47">
        <v>84962</v>
      </c>
      <c r="C23" s="47">
        <v>63918.41</v>
      </c>
      <c r="D23" s="76">
        <f t="shared" si="4"/>
        <v>42481</v>
      </c>
      <c r="E23" s="63">
        <f t="shared" si="3"/>
        <v>21437.410000000003</v>
      </c>
      <c r="F23" s="63">
        <v>89385.03</v>
      </c>
      <c r="G23" s="70">
        <f t="shared" si="5"/>
        <v>-25466.619999999995</v>
      </c>
    </row>
    <row r="24" spans="1:7" x14ac:dyDescent="0.25">
      <c r="A24" s="2" t="s">
        <v>24</v>
      </c>
      <c r="B24" s="47">
        <v>100787</v>
      </c>
      <c r="C24" s="47">
        <v>71085.919999999998</v>
      </c>
      <c r="D24" s="76">
        <f t="shared" si="4"/>
        <v>50393.5</v>
      </c>
      <c r="E24" s="63">
        <f t="shared" si="3"/>
        <v>20692.419999999998</v>
      </c>
      <c r="F24" s="63">
        <v>62587.29</v>
      </c>
      <c r="G24" s="70">
        <f t="shared" si="5"/>
        <v>8498.6299999999974</v>
      </c>
    </row>
    <row r="25" spans="1:7" x14ac:dyDescent="0.25">
      <c r="A25" s="2" t="s">
        <v>25</v>
      </c>
      <c r="B25" s="47">
        <v>108177</v>
      </c>
      <c r="C25" s="47">
        <v>91481.35</v>
      </c>
      <c r="D25" s="76">
        <f t="shared" si="4"/>
        <v>54088.5</v>
      </c>
      <c r="E25" s="63">
        <f t="shared" si="3"/>
        <v>37392.850000000006</v>
      </c>
      <c r="F25" s="63">
        <v>59662.28</v>
      </c>
      <c r="G25" s="70">
        <f t="shared" si="5"/>
        <v>31819.070000000007</v>
      </c>
    </row>
    <row r="26" spans="1:7" x14ac:dyDescent="0.25">
      <c r="A26" s="2" t="s">
        <v>95</v>
      </c>
      <c r="B26" s="56">
        <v>6122</v>
      </c>
      <c r="C26" s="55">
        <v>4442.6099999999997</v>
      </c>
      <c r="D26" s="76">
        <f t="shared" si="4"/>
        <v>3061</v>
      </c>
      <c r="E26" s="63">
        <f t="shared" ref="E26" si="6">+C26-D26</f>
        <v>1381.6099999999997</v>
      </c>
      <c r="F26" s="51">
        <v>4261.3900000000003</v>
      </c>
      <c r="G26" s="69">
        <f t="shared" si="5"/>
        <v>181.21999999999935</v>
      </c>
    </row>
    <row r="27" spans="1:7" x14ac:dyDescent="0.25">
      <c r="A27" s="3" t="s">
        <v>26</v>
      </c>
      <c r="B27" s="15">
        <f>SUM(B19:B26)</f>
        <v>1912205</v>
      </c>
      <c r="C27" s="15">
        <f>SUM(C19:C26)</f>
        <v>1220378.6600000001</v>
      </c>
      <c r="D27" s="15">
        <f>SUM(D19:D26)</f>
        <v>956102.5</v>
      </c>
      <c r="E27" s="15">
        <f t="shared" ref="E27" si="7">SUM(E19:E26)</f>
        <v>264276.16000000003</v>
      </c>
      <c r="F27" s="32">
        <f>SUM(F19:F26)</f>
        <v>1063202.8199999998</v>
      </c>
      <c r="G27" s="33">
        <f>SUM(G19:G26)</f>
        <v>157175.84000000005</v>
      </c>
    </row>
    <row r="28" spans="1:7" x14ac:dyDescent="0.25">
      <c r="A28" s="4"/>
      <c r="B28" s="11"/>
      <c r="C28" s="11"/>
      <c r="D28" s="12"/>
      <c r="E28" s="12"/>
    </row>
    <row r="29" spans="1:7" x14ac:dyDescent="0.25">
      <c r="A29" s="66" t="s">
        <v>27</v>
      </c>
      <c r="B29" s="65">
        <v>39377</v>
      </c>
      <c r="C29" s="65">
        <v>12430.06</v>
      </c>
      <c r="D29" s="63">
        <f>+B29/12*6</f>
        <v>19688.5</v>
      </c>
      <c r="E29" s="63">
        <f t="shared" ref="E29:E39" si="8">+C29-D29</f>
        <v>-7258.4400000000005</v>
      </c>
      <c r="F29" s="67">
        <v>6802.25</v>
      </c>
      <c r="G29" s="68">
        <f t="shared" ref="G29:G39" si="9">+C29-F29</f>
        <v>5627.8099999999995</v>
      </c>
    </row>
    <row r="30" spans="1:7" x14ac:dyDescent="0.25">
      <c r="A30" s="66" t="s">
        <v>78</v>
      </c>
      <c r="B30" s="65">
        <v>3582</v>
      </c>
      <c r="C30" s="65">
        <v>2675.25</v>
      </c>
      <c r="D30" s="76">
        <f t="shared" ref="D30:D39" si="10">+B30/12*6</f>
        <v>1791</v>
      </c>
      <c r="E30" s="63">
        <f t="shared" si="8"/>
        <v>884.25</v>
      </c>
      <c r="F30" s="67">
        <v>0</v>
      </c>
      <c r="G30" s="68">
        <f t="shared" si="9"/>
        <v>2675.25</v>
      </c>
    </row>
    <row r="31" spans="1:7" x14ac:dyDescent="0.25">
      <c r="A31" s="66" t="s">
        <v>28</v>
      </c>
      <c r="B31" s="65">
        <v>22500</v>
      </c>
      <c r="C31" s="65">
        <v>21423.439999999999</v>
      </c>
      <c r="D31" s="76">
        <f t="shared" si="10"/>
        <v>11250</v>
      </c>
      <c r="E31" s="63">
        <f t="shared" si="8"/>
        <v>10173.439999999999</v>
      </c>
      <c r="F31" s="67">
        <v>31585.05</v>
      </c>
      <c r="G31" s="68">
        <f t="shared" si="9"/>
        <v>-10161.61</v>
      </c>
    </row>
    <row r="32" spans="1:7" x14ac:dyDescent="0.25">
      <c r="A32" s="66" t="s">
        <v>29</v>
      </c>
      <c r="B32" s="65">
        <v>56955</v>
      </c>
      <c r="C32" s="65">
        <v>38784.870000000003</v>
      </c>
      <c r="D32" s="76">
        <f t="shared" si="10"/>
        <v>28477.5</v>
      </c>
      <c r="E32" s="63">
        <f t="shared" si="8"/>
        <v>10307.370000000003</v>
      </c>
      <c r="F32" s="67">
        <v>38671.519999999997</v>
      </c>
      <c r="G32" s="68">
        <f t="shared" si="9"/>
        <v>113.35000000000582</v>
      </c>
    </row>
    <row r="33" spans="1:7" x14ac:dyDescent="0.25">
      <c r="A33" s="66" t="s">
        <v>79</v>
      </c>
      <c r="B33" s="65">
        <v>65</v>
      </c>
      <c r="C33" s="65">
        <v>0</v>
      </c>
      <c r="D33" s="76">
        <f t="shared" si="10"/>
        <v>32.5</v>
      </c>
      <c r="E33" s="63">
        <f t="shared" si="8"/>
        <v>-32.5</v>
      </c>
      <c r="F33" s="67">
        <v>0</v>
      </c>
      <c r="G33" s="68">
        <f t="shared" si="9"/>
        <v>0</v>
      </c>
    </row>
    <row r="34" spans="1:7" x14ac:dyDescent="0.25">
      <c r="A34" s="66" t="s">
        <v>30</v>
      </c>
      <c r="B34" s="65">
        <v>14371</v>
      </c>
      <c r="C34" s="65">
        <v>6511.86</v>
      </c>
      <c r="D34" s="76">
        <f t="shared" si="10"/>
        <v>7185.5</v>
      </c>
      <c r="E34" s="63">
        <f t="shared" si="8"/>
        <v>-673.64000000000033</v>
      </c>
      <c r="F34" s="67">
        <v>6163.92</v>
      </c>
      <c r="G34" s="68">
        <f t="shared" si="9"/>
        <v>347.9399999999996</v>
      </c>
    </row>
    <row r="35" spans="1:7" ht="12" customHeight="1" x14ac:dyDescent="0.25">
      <c r="A35" s="66" t="s">
        <v>80</v>
      </c>
      <c r="B35" s="65">
        <v>769</v>
      </c>
      <c r="C35" s="65">
        <v>120</v>
      </c>
      <c r="D35" s="76">
        <f t="shared" si="10"/>
        <v>384.5</v>
      </c>
      <c r="E35" s="63">
        <f t="shared" si="8"/>
        <v>-264.5</v>
      </c>
      <c r="F35" s="67">
        <v>100</v>
      </c>
      <c r="G35" s="68">
        <f t="shared" si="9"/>
        <v>20</v>
      </c>
    </row>
    <row r="36" spans="1:7" x14ac:dyDescent="0.25">
      <c r="A36" s="66" t="s">
        <v>81</v>
      </c>
      <c r="B36" s="65">
        <v>356</v>
      </c>
      <c r="C36" s="65">
        <v>0</v>
      </c>
      <c r="D36" s="76">
        <f t="shared" si="10"/>
        <v>178</v>
      </c>
      <c r="E36" s="63">
        <f t="shared" si="8"/>
        <v>-178</v>
      </c>
      <c r="F36" s="67">
        <v>0</v>
      </c>
      <c r="G36" s="68">
        <f t="shared" si="9"/>
        <v>0</v>
      </c>
    </row>
    <row r="37" spans="1:7" x14ac:dyDescent="0.25">
      <c r="A37" s="66" t="s">
        <v>31</v>
      </c>
      <c r="B37" s="65">
        <v>170184</v>
      </c>
      <c r="C37" s="65">
        <v>127638</v>
      </c>
      <c r="D37" s="76">
        <f t="shared" si="10"/>
        <v>85092</v>
      </c>
      <c r="E37" s="63">
        <f t="shared" si="8"/>
        <v>42546</v>
      </c>
      <c r="F37" s="67">
        <v>140426.84</v>
      </c>
      <c r="G37" s="68">
        <f t="shared" si="9"/>
        <v>-12788.839999999997</v>
      </c>
    </row>
    <row r="38" spans="1:7" x14ac:dyDescent="0.25">
      <c r="A38" s="66" t="s">
        <v>83</v>
      </c>
      <c r="B38" s="65">
        <v>614748</v>
      </c>
      <c r="C38" s="65">
        <v>20376.37</v>
      </c>
      <c r="D38" s="76">
        <f t="shared" si="10"/>
        <v>307374</v>
      </c>
      <c r="E38" s="63">
        <f t="shared" si="8"/>
        <v>-286997.63</v>
      </c>
      <c r="F38" s="67">
        <v>97743.31</v>
      </c>
      <c r="G38" s="68">
        <f t="shared" si="9"/>
        <v>-77366.94</v>
      </c>
    </row>
    <row r="39" spans="1:7" x14ac:dyDescent="0.25">
      <c r="A39" s="66" t="s">
        <v>117</v>
      </c>
      <c r="B39" s="65">
        <v>209481</v>
      </c>
      <c r="C39" s="65">
        <v>37619.379999999997</v>
      </c>
      <c r="D39" s="76">
        <f t="shared" si="10"/>
        <v>104740.5</v>
      </c>
      <c r="E39" s="63">
        <f t="shared" si="8"/>
        <v>-67121.119999999995</v>
      </c>
      <c r="F39" s="67">
        <v>29731.11</v>
      </c>
      <c r="G39" s="69">
        <f t="shared" si="9"/>
        <v>7888.2699999999968</v>
      </c>
    </row>
    <row r="40" spans="1:7" ht="15.75" thickBot="1" x14ac:dyDescent="0.3">
      <c r="A40" s="5" t="s">
        <v>32</v>
      </c>
      <c r="B40" s="16">
        <f t="shared" ref="B40:G40" si="11">SUM(B29:B39)+B27</f>
        <v>3044593</v>
      </c>
      <c r="C40" s="16">
        <f t="shared" si="11"/>
        <v>1487957.8900000001</v>
      </c>
      <c r="D40" s="16">
        <f t="shared" si="11"/>
        <v>1522296.5</v>
      </c>
      <c r="E40" s="16">
        <f t="shared" si="11"/>
        <v>-34338.609999999986</v>
      </c>
      <c r="F40" s="16">
        <f t="shared" si="11"/>
        <v>1414426.8199999998</v>
      </c>
      <c r="G40" s="16">
        <f t="shared" si="11"/>
        <v>73531.070000000065</v>
      </c>
    </row>
    <row r="41" spans="1:7" ht="15.75" thickTop="1" x14ac:dyDescent="0.25">
      <c r="B41" s="9"/>
      <c r="C41" s="9"/>
      <c r="D41" s="9"/>
      <c r="E41" s="9"/>
      <c r="F41" s="34"/>
    </row>
    <row r="42" spans="1:7" x14ac:dyDescent="0.25">
      <c r="D42" s="6"/>
      <c r="E42" s="6"/>
    </row>
  </sheetData>
  <mergeCells count="2">
    <mergeCell ref="A1:E1"/>
    <mergeCell ref="A17:E17"/>
  </mergeCells>
  <pageMargins left="0.7" right="0.7" top="0.94791666666666663" bottom="0.75" header="0.3" footer="0.3"/>
  <pageSetup scale="81" orientation="landscape" r:id="rId1"/>
  <headerFooter>
    <oddHeader xml:space="preserve">&amp;C&amp;"-,Bold Italic"21st Century Charter School&amp;"-,Bold"
Fiscal Year 2016-17
BUDGET SUMMARY AS OF March 31st, 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43.28515625" bestFit="1" customWidth="1"/>
    <col min="2" max="2" width="12.85546875" bestFit="1" customWidth="1"/>
    <col min="3" max="3" width="13.85546875" bestFit="1" customWidth="1"/>
    <col min="4" max="4" width="14.42578125" bestFit="1" customWidth="1"/>
  </cols>
  <sheetData>
    <row r="1" spans="1:4" x14ac:dyDescent="0.25">
      <c r="A1" s="52" t="s">
        <v>0</v>
      </c>
      <c r="B1" s="52" t="s">
        <v>1</v>
      </c>
      <c r="C1" s="52" t="s">
        <v>2</v>
      </c>
      <c r="D1" s="52" t="s">
        <v>3</v>
      </c>
    </row>
    <row r="2" spans="1:4" x14ac:dyDescent="0.25">
      <c r="A2" s="53"/>
      <c r="B2" s="53"/>
      <c r="C2" s="53"/>
      <c r="D2" s="53"/>
    </row>
    <row r="3" spans="1:4" x14ac:dyDescent="0.25">
      <c r="A3" s="48" t="s">
        <v>26</v>
      </c>
      <c r="B3" s="43">
        <v>1691946</v>
      </c>
      <c r="C3" s="43">
        <v>1269507.6100000001</v>
      </c>
      <c r="D3" s="43">
        <f>+B3-C3</f>
        <v>422438.3899999999</v>
      </c>
    </row>
    <row r="4" spans="1:4" x14ac:dyDescent="0.25">
      <c r="A4" s="48" t="s">
        <v>27</v>
      </c>
      <c r="B4" s="43">
        <v>11799</v>
      </c>
      <c r="C4" s="43">
        <v>14421.94</v>
      </c>
      <c r="D4" s="47">
        <f t="shared" ref="D4:D16" si="0">+B4-C4</f>
        <v>-2622.9400000000005</v>
      </c>
    </row>
    <row r="5" spans="1:4" x14ac:dyDescent="0.25">
      <c r="A5" s="66" t="s">
        <v>78</v>
      </c>
      <c r="B5" s="65">
        <v>3082</v>
      </c>
      <c r="C5" s="65">
        <v>3968.75</v>
      </c>
      <c r="D5" s="65">
        <f t="shared" si="0"/>
        <v>-886.75</v>
      </c>
    </row>
    <row r="6" spans="1:4" x14ac:dyDescent="0.25">
      <c r="A6" s="48" t="s">
        <v>28</v>
      </c>
      <c r="B6" s="43">
        <v>22500</v>
      </c>
      <c r="C6" s="43">
        <v>39631.89</v>
      </c>
      <c r="D6" s="47">
        <f t="shared" si="0"/>
        <v>-17131.89</v>
      </c>
    </row>
    <row r="7" spans="1:4" x14ac:dyDescent="0.25">
      <c r="A7" s="48" t="s">
        <v>29</v>
      </c>
      <c r="B7" s="43">
        <v>56955</v>
      </c>
      <c r="C7" s="43">
        <v>31005.73</v>
      </c>
      <c r="D7" s="47">
        <f t="shared" si="0"/>
        <v>25949.27</v>
      </c>
    </row>
    <row r="8" spans="1:4" x14ac:dyDescent="0.25">
      <c r="A8" s="48" t="s">
        <v>79</v>
      </c>
      <c r="B8" s="43">
        <v>65</v>
      </c>
      <c r="C8" s="43">
        <v>0</v>
      </c>
      <c r="D8" s="47">
        <f t="shared" si="0"/>
        <v>65</v>
      </c>
    </row>
    <row r="9" spans="1:4" x14ac:dyDescent="0.25">
      <c r="A9" s="48" t="s">
        <v>30</v>
      </c>
      <c r="B9" s="43">
        <v>14371</v>
      </c>
      <c r="C9" s="43">
        <v>0</v>
      </c>
      <c r="D9" s="47">
        <f t="shared" si="0"/>
        <v>14371</v>
      </c>
    </row>
    <row r="10" spans="1:4" x14ac:dyDescent="0.25">
      <c r="A10" s="86" t="s">
        <v>226</v>
      </c>
      <c r="B10" s="85">
        <v>0</v>
      </c>
      <c r="C10" s="85">
        <v>1153.1500000000001</v>
      </c>
      <c r="D10" s="85">
        <f t="shared" si="0"/>
        <v>-1153.1500000000001</v>
      </c>
    </row>
    <row r="11" spans="1:4" x14ac:dyDescent="0.25">
      <c r="A11" s="86" t="s">
        <v>225</v>
      </c>
      <c r="B11" s="85">
        <v>700</v>
      </c>
      <c r="C11" s="85">
        <v>700</v>
      </c>
      <c r="D11" s="85">
        <f t="shared" si="0"/>
        <v>0</v>
      </c>
    </row>
    <row r="12" spans="1:4" x14ac:dyDescent="0.25">
      <c r="A12" s="66" t="s">
        <v>82</v>
      </c>
      <c r="B12" s="65">
        <v>0</v>
      </c>
      <c r="C12" s="65">
        <v>3649</v>
      </c>
      <c r="D12" s="65">
        <f t="shared" si="0"/>
        <v>-3649</v>
      </c>
    </row>
    <row r="13" spans="1:4" x14ac:dyDescent="0.25">
      <c r="A13" s="86" t="s">
        <v>224</v>
      </c>
      <c r="B13" s="85">
        <v>20000</v>
      </c>
      <c r="C13" s="85">
        <v>20000</v>
      </c>
      <c r="D13" s="85">
        <f t="shared" si="0"/>
        <v>0</v>
      </c>
    </row>
    <row r="14" spans="1:4" x14ac:dyDescent="0.25">
      <c r="A14" s="48" t="s">
        <v>31</v>
      </c>
      <c r="B14" s="43">
        <v>170184</v>
      </c>
      <c r="C14" s="43">
        <v>127638</v>
      </c>
      <c r="D14" s="47">
        <f t="shared" si="0"/>
        <v>42546</v>
      </c>
    </row>
    <row r="15" spans="1:4" x14ac:dyDescent="0.25">
      <c r="A15" s="48" t="s">
        <v>83</v>
      </c>
      <c r="B15" s="43">
        <v>158458</v>
      </c>
      <c r="C15" s="43">
        <v>100113.64</v>
      </c>
      <c r="D15" s="47">
        <f t="shared" si="0"/>
        <v>58344.36</v>
      </c>
    </row>
    <row r="16" spans="1:4" x14ac:dyDescent="0.25">
      <c r="A16" s="48" t="s">
        <v>117</v>
      </c>
      <c r="B16" s="43">
        <v>79408</v>
      </c>
      <c r="C16" s="43">
        <v>55337.7</v>
      </c>
      <c r="D16" s="47">
        <f t="shared" si="0"/>
        <v>24070.300000000003</v>
      </c>
    </row>
    <row r="17" spans="1:4" x14ac:dyDescent="0.25">
      <c r="A17" s="45"/>
      <c r="B17" s="42"/>
      <c r="C17" s="42"/>
      <c r="D17" s="42"/>
    </row>
    <row r="18" spans="1:4" ht="15.75" thickBot="1" x14ac:dyDescent="0.3">
      <c r="A18" s="48" t="s">
        <v>4</v>
      </c>
      <c r="B18" s="43">
        <f>SUM(B3:B16)</f>
        <v>2229468</v>
      </c>
      <c r="C18" s="50">
        <f>SUM(C3:C16)</f>
        <v>1667127.4099999997</v>
      </c>
      <c r="D18" s="50">
        <f>SUM(D3:D16)</f>
        <v>562340.59</v>
      </c>
    </row>
    <row r="19" spans="1:4" ht="15.75" thickTop="1" x14ac:dyDescent="0.25">
      <c r="A19" s="41"/>
      <c r="B19" s="44"/>
      <c r="C19" s="44"/>
      <c r="D19" s="44"/>
    </row>
  </sheetData>
  <pageMargins left="0.7" right="0.7" top="0.94791666666666663" bottom="0.75" header="0.3" footer="0.3"/>
  <pageSetup orientation="landscape" r:id="rId1"/>
  <headerFooter>
    <oddHeader xml:space="preserve">&amp;C&amp;"-,Bold Italic"21st Century Charter School&amp;"-,Bold"
Fiscal Year 2016-17
Revenue Summary as of March 31st, 2017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view="pageLayout" topLeftCell="A134" zoomScaleNormal="110" zoomScaleSheetLayoutView="100" workbookViewId="0">
      <selection activeCell="D159" sqref="D159"/>
    </sheetView>
  </sheetViews>
  <sheetFormatPr defaultRowHeight="15" x14ac:dyDescent="0.25"/>
  <cols>
    <col min="1" max="1" width="55" bestFit="1" customWidth="1"/>
    <col min="2" max="2" width="12.28515625" bestFit="1" customWidth="1"/>
    <col min="3" max="3" width="12.85546875" bestFit="1" customWidth="1"/>
    <col min="4" max="4" width="16.42578125" bestFit="1" customWidth="1"/>
    <col min="5" max="5" width="12.5703125" bestFit="1" customWidth="1"/>
  </cols>
  <sheetData>
    <row r="1" spans="1:5" x14ac:dyDescent="0.25">
      <c r="A1" s="36" t="s">
        <v>0</v>
      </c>
      <c r="B1" s="36" t="s">
        <v>1</v>
      </c>
      <c r="C1" s="36" t="s">
        <v>2</v>
      </c>
      <c r="D1" s="36" t="s">
        <v>44</v>
      </c>
      <c r="E1" s="36" t="s">
        <v>3</v>
      </c>
    </row>
    <row r="2" spans="1:5" ht="15.75" x14ac:dyDescent="0.25">
      <c r="A2" s="23" t="s">
        <v>59</v>
      </c>
    </row>
    <row r="3" spans="1:5" x14ac:dyDescent="0.25">
      <c r="A3" s="46" t="s">
        <v>42</v>
      </c>
      <c r="B3" s="38">
        <v>13469</v>
      </c>
      <c r="C3" s="38">
        <v>10525.66</v>
      </c>
      <c r="D3" s="38">
        <v>4525.29</v>
      </c>
      <c r="E3" s="38">
        <f>B3-C3-D3</f>
        <v>-1581.9499999999998</v>
      </c>
    </row>
    <row r="4" spans="1:5" x14ac:dyDescent="0.25">
      <c r="A4" s="46" t="s">
        <v>51</v>
      </c>
      <c r="B4" s="38">
        <v>733886</v>
      </c>
      <c r="C4" s="38">
        <v>458002.35</v>
      </c>
      <c r="D4" s="38">
        <v>260858.19</v>
      </c>
      <c r="E4" s="49">
        <f t="shared" ref="E4:E10" si="0">B4-C4-D4</f>
        <v>15025.460000000021</v>
      </c>
    </row>
    <row r="5" spans="1:5" x14ac:dyDescent="0.25">
      <c r="A5" s="46" t="s">
        <v>52</v>
      </c>
      <c r="B5" s="38">
        <v>151396</v>
      </c>
      <c r="C5" s="38">
        <v>74654.100000000006</v>
      </c>
      <c r="D5" s="38">
        <v>30392.63</v>
      </c>
      <c r="E5" s="49">
        <f>B5-C5-D5</f>
        <v>46349.26999999999</v>
      </c>
    </row>
    <row r="6" spans="1:5" x14ac:dyDescent="0.25">
      <c r="A6" s="46" t="s">
        <v>84</v>
      </c>
      <c r="B6" s="38">
        <v>40161</v>
      </c>
      <c r="C6" s="38">
        <v>28475.4</v>
      </c>
      <c r="D6" s="38">
        <v>11685.3</v>
      </c>
      <c r="E6" s="49">
        <f t="shared" si="0"/>
        <v>0.2999999999992724</v>
      </c>
    </row>
    <row r="7" spans="1:5" x14ac:dyDescent="0.25">
      <c r="A7" s="46" t="s">
        <v>43</v>
      </c>
      <c r="B7" s="38">
        <v>28270</v>
      </c>
      <c r="C7" s="38">
        <v>17656.2</v>
      </c>
      <c r="D7" s="38">
        <v>10593.8</v>
      </c>
      <c r="E7" s="49">
        <f t="shared" si="0"/>
        <v>20</v>
      </c>
    </row>
    <row r="8" spans="1:5" x14ac:dyDescent="0.25">
      <c r="A8" s="37" t="s">
        <v>85</v>
      </c>
      <c r="B8" s="38">
        <v>18127</v>
      </c>
      <c r="C8" s="38">
        <v>7037.6</v>
      </c>
      <c r="D8" s="38">
        <v>6022.76</v>
      </c>
      <c r="E8" s="49">
        <f t="shared" si="0"/>
        <v>5066.6399999999994</v>
      </c>
    </row>
    <row r="9" spans="1:5" x14ac:dyDescent="0.25">
      <c r="A9" s="62" t="s">
        <v>6</v>
      </c>
      <c r="B9" s="63">
        <v>8000</v>
      </c>
      <c r="C9" s="63">
        <v>6333.36</v>
      </c>
      <c r="D9" s="63">
        <v>1666.64</v>
      </c>
      <c r="E9" s="63">
        <f t="shared" ref="E9" si="1">B9-C9-D9</f>
        <v>0</v>
      </c>
    </row>
    <row r="10" spans="1:5" x14ac:dyDescent="0.25">
      <c r="A10" s="46" t="s">
        <v>7</v>
      </c>
      <c r="B10" s="38">
        <v>344110</v>
      </c>
      <c r="C10" s="38">
        <v>222567.25</v>
      </c>
      <c r="D10" s="38">
        <v>117581.91</v>
      </c>
      <c r="E10" s="49">
        <f t="shared" si="0"/>
        <v>3960.8399999999965</v>
      </c>
    </row>
    <row r="11" spans="1:5" x14ac:dyDescent="0.25">
      <c r="A11" s="35"/>
      <c r="B11" s="39"/>
      <c r="C11" s="39"/>
      <c r="D11" s="39"/>
      <c r="E11" s="39"/>
    </row>
    <row r="12" spans="1:5" x14ac:dyDescent="0.25">
      <c r="A12" s="48" t="s">
        <v>19</v>
      </c>
      <c r="B12" s="40">
        <f>SUM(B3:B10)</f>
        <v>1337419</v>
      </c>
      <c r="C12" s="50">
        <f>SUM(C3:C10)</f>
        <v>825251.91999999993</v>
      </c>
      <c r="D12" s="50">
        <f>SUM(D3:D10)</f>
        <v>443326.52</v>
      </c>
      <c r="E12" s="50">
        <f>SUM(E3:E10)</f>
        <v>68840.560000000012</v>
      </c>
    </row>
    <row r="14" spans="1:5" x14ac:dyDescent="0.25">
      <c r="A14" s="46" t="s">
        <v>40</v>
      </c>
      <c r="B14" s="38">
        <v>42600</v>
      </c>
      <c r="C14" s="38">
        <v>26625</v>
      </c>
      <c r="D14" s="38">
        <v>15975</v>
      </c>
      <c r="E14" s="49">
        <f t="shared" ref="E14:E22" si="2">B14-C14-D14</f>
        <v>0</v>
      </c>
    </row>
    <row r="15" spans="1:5" x14ac:dyDescent="0.25">
      <c r="A15" s="46" t="s">
        <v>7</v>
      </c>
      <c r="B15" s="38">
        <v>12596</v>
      </c>
      <c r="C15" s="38">
        <v>9244.7800000000007</v>
      </c>
      <c r="D15" s="38">
        <v>3392.05</v>
      </c>
      <c r="E15" s="49">
        <f t="shared" si="2"/>
        <v>-40.830000000000837</v>
      </c>
    </row>
    <row r="16" spans="1:5" x14ac:dyDescent="0.25">
      <c r="A16" s="37" t="s">
        <v>86</v>
      </c>
      <c r="B16" s="38">
        <v>1000</v>
      </c>
      <c r="C16" s="38">
        <v>0</v>
      </c>
      <c r="D16" s="38">
        <v>1000</v>
      </c>
      <c r="E16" s="49">
        <f t="shared" si="2"/>
        <v>0</v>
      </c>
    </row>
    <row r="17" spans="1:5" x14ac:dyDescent="0.25">
      <c r="A17" s="37" t="s">
        <v>87</v>
      </c>
      <c r="B17" s="38">
        <v>47000</v>
      </c>
      <c r="C17" s="38">
        <v>17504.939999999999</v>
      </c>
      <c r="D17" s="38">
        <v>29495.06</v>
      </c>
      <c r="E17" s="49">
        <f t="shared" si="2"/>
        <v>0</v>
      </c>
    </row>
    <row r="18" spans="1:5" x14ac:dyDescent="0.25">
      <c r="A18" s="37" t="s">
        <v>88</v>
      </c>
      <c r="B18" s="38">
        <v>16000</v>
      </c>
      <c r="C18" s="38">
        <v>9966.5</v>
      </c>
      <c r="D18" s="38">
        <v>6033.5</v>
      </c>
      <c r="E18" s="49">
        <f t="shared" si="2"/>
        <v>0</v>
      </c>
    </row>
    <row r="19" spans="1:5" x14ac:dyDescent="0.25">
      <c r="A19" s="37" t="s">
        <v>89</v>
      </c>
      <c r="B19" s="38">
        <v>14000</v>
      </c>
      <c r="C19" s="38">
        <v>6345.75</v>
      </c>
      <c r="D19" s="38">
        <v>7654.25</v>
      </c>
      <c r="E19" s="49">
        <f t="shared" si="2"/>
        <v>0</v>
      </c>
    </row>
    <row r="20" spans="1:5" x14ac:dyDescent="0.25">
      <c r="A20" s="62" t="s">
        <v>118</v>
      </c>
      <c r="B20" s="63">
        <v>1000</v>
      </c>
      <c r="C20" s="63">
        <v>563.39</v>
      </c>
      <c r="D20" s="63">
        <v>0</v>
      </c>
      <c r="E20" s="63">
        <f t="shared" si="2"/>
        <v>436.61</v>
      </c>
    </row>
    <row r="21" spans="1:5" x14ac:dyDescent="0.25">
      <c r="A21" s="37" t="s">
        <v>8</v>
      </c>
      <c r="B21" s="38">
        <v>22000</v>
      </c>
      <c r="C21" s="38">
        <v>12416.05</v>
      </c>
      <c r="D21" s="38">
        <v>9583.9500000000007</v>
      </c>
      <c r="E21" s="49">
        <f t="shared" si="2"/>
        <v>0</v>
      </c>
    </row>
    <row r="22" spans="1:5" x14ac:dyDescent="0.25">
      <c r="A22" s="1" t="s">
        <v>10</v>
      </c>
      <c r="B22" s="38">
        <v>5320</v>
      </c>
      <c r="C22" s="38">
        <v>3557.5</v>
      </c>
      <c r="D22" s="38">
        <v>1762.4</v>
      </c>
      <c r="E22" s="49">
        <f t="shared" si="2"/>
        <v>9.9999999999909051E-2</v>
      </c>
    </row>
    <row r="23" spans="1:5" x14ac:dyDescent="0.25">
      <c r="A23" s="35"/>
      <c r="B23" s="39"/>
      <c r="C23" s="39"/>
      <c r="D23" s="39"/>
      <c r="E23" s="39"/>
    </row>
    <row r="24" spans="1:5" x14ac:dyDescent="0.25">
      <c r="A24" s="48" t="s">
        <v>34</v>
      </c>
      <c r="B24" s="40">
        <f>SUM(B14:B22)</f>
        <v>161516</v>
      </c>
      <c r="C24" s="50">
        <f>SUM(C14:C22)</f>
        <v>86223.91</v>
      </c>
      <c r="D24" s="50">
        <f>SUM(D14:D22)</f>
        <v>74896.209999999992</v>
      </c>
      <c r="E24" s="50">
        <f>SUM(E14:E22)</f>
        <v>395.87999999999909</v>
      </c>
    </row>
    <row r="26" spans="1:5" x14ac:dyDescent="0.25">
      <c r="A26" s="37" t="s">
        <v>90</v>
      </c>
      <c r="B26" s="38">
        <v>2000</v>
      </c>
      <c r="C26" s="38">
        <v>1000</v>
      </c>
      <c r="D26" s="38">
        <v>1000</v>
      </c>
      <c r="E26" s="63">
        <f>B26-C26-D26</f>
        <v>0</v>
      </c>
    </row>
    <row r="27" spans="1:5" x14ac:dyDescent="0.25">
      <c r="A27" s="37" t="s">
        <v>91</v>
      </c>
      <c r="B27" s="38">
        <v>471</v>
      </c>
      <c r="C27" s="38">
        <v>236.33</v>
      </c>
      <c r="D27" s="38">
        <v>198.63</v>
      </c>
      <c r="E27" s="38">
        <f>B27-C27-D27</f>
        <v>36.039999999999992</v>
      </c>
    </row>
    <row r="28" spans="1:5" x14ac:dyDescent="0.25">
      <c r="A28" s="62" t="s">
        <v>10</v>
      </c>
      <c r="B28" s="63">
        <v>16972</v>
      </c>
      <c r="C28" s="63">
        <v>3160.35</v>
      </c>
      <c r="D28" s="63">
        <v>5939.65</v>
      </c>
      <c r="E28" s="63">
        <f t="shared" ref="E28" si="3">B28-C28-D28</f>
        <v>7872</v>
      </c>
    </row>
    <row r="29" spans="1:5" x14ac:dyDescent="0.25">
      <c r="A29" s="35"/>
      <c r="B29" s="39"/>
      <c r="C29" s="39"/>
      <c r="D29" s="39"/>
      <c r="E29" s="39"/>
    </row>
    <row r="30" spans="1:5" x14ac:dyDescent="0.25">
      <c r="A30" s="48" t="s">
        <v>35</v>
      </c>
      <c r="B30" s="40">
        <f>B26+B27+B28</f>
        <v>19443</v>
      </c>
      <c r="C30" s="78">
        <f t="shared" ref="C30:E30" si="4">C26+C27+C28</f>
        <v>4396.68</v>
      </c>
      <c r="D30" s="78">
        <f t="shared" si="4"/>
        <v>7138.28</v>
      </c>
      <c r="E30" s="78">
        <f t="shared" si="4"/>
        <v>7908.04</v>
      </c>
    </row>
    <row r="32" spans="1:5" x14ac:dyDescent="0.25">
      <c r="A32" s="37" t="s">
        <v>92</v>
      </c>
      <c r="B32" s="38">
        <v>60000</v>
      </c>
      <c r="C32" s="38">
        <v>45000</v>
      </c>
      <c r="D32" s="38">
        <v>15000</v>
      </c>
      <c r="E32" s="38">
        <f>B32-C32-D32</f>
        <v>0</v>
      </c>
    </row>
    <row r="33" spans="1:5" x14ac:dyDescent="0.25">
      <c r="A33" s="37" t="s">
        <v>7</v>
      </c>
      <c r="B33" s="38">
        <v>22511</v>
      </c>
      <c r="C33" s="38">
        <v>17310.05</v>
      </c>
      <c r="D33" s="38">
        <v>5172.6000000000004</v>
      </c>
      <c r="E33" s="49">
        <f t="shared" ref="E33:E34" si="5">B33-C33-D33</f>
        <v>28.350000000000364</v>
      </c>
    </row>
    <row r="34" spans="1:5" x14ac:dyDescent="0.25">
      <c r="A34" s="37" t="s">
        <v>13</v>
      </c>
      <c r="B34" s="38">
        <v>11268</v>
      </c>
      <c r="C34" s="38">
        <v>11267.81</v>
      </c>
      <c r="D34" s="38">
        <v>0</v>
      </c>
      <c r="E34" s="49">
        <f t="shared" si="5"/>
        <v>0.19000000000050932</v>
      </c>
    </row>
    <row r="35" spans="1:5" x14ac:dyDescent="0.25">
      <c r="A35" s="35"/>
      <c r="B35" s="39"/>
      <c r="C35" s="39"/>
      <c r="D35" s="39"/>
      <c r="E35" s="39"/>
    </row>
    <row r="36" spans="1:5" x14ac:dyDescent="0.25">
      <c r="A36" s="48" t="s">
        <v>36</v>
      </c>
      <c r="B36" s="40">
        <f>SUM(B32:B34)</f>
        <v>93779</v>
      </c>
      <c r="C36" s="50">
        <f>SUM(C32:C34)</f>
        <v>73577.86</v>
      </c>
      <c r="D36" s="50">
        <f>SUM(D32:D34)</f>
        <v>20172.599999999999</v>
      </c>
      <c r="E36" s="50">
        <f>SUM(E32:E34)</f>
        <v>28.540000000000873</v>
      </c>
    </row>
    <row r="38" spans="1:5" x14ac:dyDescent="0.25">
      <c r="A38" s="37" t="s">
        <v>38</v>
      </c>
      <c r="B38" s="38">
        <v>63000</v>
      </c>
      <c r="C38" s="38">
        <v>47250</v>
      </c>
      <c r="D38" s="38">
        <v>15750</v>
      </c>
      <c r="E38" s="38">
        <f>B38-C38-D38</f>
        <v>0</v>
      </c>
    </row>
    <row r="39" spans="1:5" x14ac:dyDescent="0.25">
      <c r="A39" s="37" t="s">
        <v>7</v>
      </c>
      <c r="B39" s="38">
        <v>21962</v>
      </c>
      <c r="C39" s="38">
        <v>16668.41</v>
      </c>
      <c r="D39" s="38">
        <v>5286.16</v>
      </c>
      <c r="E39" s="49">
        <f t="shared" ref="E39" si="6">B39-C39-D39</f>
        <v>7.430000000000291</v>
      </c>
    </row>
    <row r="40" spans="1:5" x14ac:dyDescent="0.25">
      <c r="A40" s="35"/>
      <c r="B40" s="39"/>
      <c r="C40" s="39"/>
      <c r="D40" s="39"/>
      <c r="E40" s="39"/>
    </row>
    <row r="41" spans="1:5" x14ac:dyDescent="0.25">
      <c r="A41" s="48" t="s">
        <v>37</v>
      </c>
      <c r="B41" s="40">
        <f>SUM(B38:B39)</f>
        <v>84962</v>
      </c>
      <c r="C41" s="50">
        <f>SUM(C38:C39)</f>
        <v>63918.41</v>
      </c>
      <c r="D41" s="50">
        <f>SUM(D38:D39)</f>
        <v>21036.16</v>
      </c>
      <c r="E41" s="50">
        <f>SUM(E38:E39)</f>
        <v>7.430000000000291</v>
      </c>
    </row>
    <row r="43" spans="1:5" x14ac:dyDescent="0.25">
      <c r="A43" s="37" t="s">
        <v>41</v>
      </c>
      <c r="B43" s="38">
        <v>36251</v>
      </c>
      <c r="C43" s="38">
        <v>24167.13</v>
      </c>
      <c r="D43" s="38">
        <v>12083.55</v>
      </c>
      <c r="E43" s="49">
        <f t="shared" ref="E43:E49" si="7">B43-C43-D43</f>
        <v>0.31999999999970896</v>
      </c>
    </row>
    <row r="44" spans="1:5" x14ac:dyDescent="0.25">
      <c r="A44" s="37" t="s">
        <v>7</v>
      </c>
      <c r="B44" s="38">
        <v>13980</v>
      </c>
      <c r="C44" s="38">
        <v>8803.43</v>
      </c>
      <c r="D44" s="38">
        <v>5170.17</v>
      </c>
      <c r="E44" s="49">
        <f t="shared" si="7"/>
        <v>6.3999999999996362</v>
      </c>
    </row>
    <row r="45" spans="1:5" ht="15.75" customHeight="1" x14ac:dyDescent="0.25">
      <c r="A45" s="37" t="s">
        <v>93</v>
      </c>
      <c r="B45" s="38">
        <v>0</v>
      </c>
      <c r="C45" s="38">
        <v>-310.41000000000003</v>
      </c>
      <c r="D45" s="38">
        <v>1064.8399999999999</v>
      </c>
      <c r="E45" s="49">
        <f t="shared" si="7"/>
        <v>-754.42999999999984</v>
      </c>
    </row>
    <row r="46" spans="1:5" ht="15.75" customHeight="1" x14ac:dyDescent="0.25">
      <c r="A46" s="62" t="s">
        <v>119</v>
      </c>
      <c r="B46" s="63">
        <v>4132</v>
      </c>
      <c r="C46" s="63">
        <v>2995.57</v>
      </c>
      <c r="D46" s="63">
        <v>0</v>
      </c>
      <c r="E46" s="63">
        <f t="shared" ref="E46" si="8">B46-C46-D46</f>
        <v>1136.4299999999998</v>
      </c>
    </row>
    <row r="47" spans="1:5" x14ac:dyDescent="0.25">
      <c r="A47" s="37" t="s">
        <v>10</v>
      </c>
      <c r="B47" s="38">
        <v>20542</v>
      </c>
      <c r="C47" s="38">
        <v>14765.78</v>
      </c>
      <c r="D47" s="38">
        <v>5892.11</v>
      </c>
      <c r="E47" s="49">
        <f t="shared" si="7"/>
        <v>-115.89000000000033</v>
      </c>
    </row>
    <row r="48" spans="1:5" x14ac:dyDescent="0.25">
      <c r="A48" s="37" t="s">
        <v>11</v>
      </c>
      <c r="B48" s="38">
        <v>17272</v>
      </c>
      <c r="C48" s="38">
        <v>17271.95</v>
      </c>
      <c r="D48" s="38">
        <v>0</v>
      </c>
      <c r="E48" s="49">
        <f t="shared" si="7"/>
        <v>4.9999999999272404E-2</v>
      </c>
    </row>
    <row r="49" spans="1:5" x14ac:dyDescent="0.25">
      <c r="A49" s="37" t="s">
        <v>12</v>
      </c>
      <c r="B49" s="51">
        <v>8610</v>
      </c>
      <c r="C49" s="51">
        <v>3392.47</v>
      </c>
      <c r="D49" s="51">
        <v>58.07</v>
      </c>
      <c r="E49" s="51">
        <f t="shared" si="7"/>
        <v>5159.4600000000009</v>
      </c>
    </row>
    <row r="50" spans="1:5" x14ac:dyDescent="0.25">
      <c r="A50" s="48" t="s">
        <v>24</v>
      </c>
      <c r="B50" s="40">
        <f>SUM(B43:B49)</f>
        <v>100787</v>
      </c>
      <c r="C50" s="50">
        <f>SUM(C43:C49)</f>
        <v>71085.919999999998</v>
      </c>
      <c r="D50" s="50">
        <f>SUM(D43:D49)</f>
        <v>24268.74</v>
      </c>
      <c r="E50" s="50">
        <f>SUM(E43:E49)</f>
        <v>5432.3399999999992</v>
      </c>
    </row>
    <row r="52" spans="1:5" x14ac:dyDescent="0.25">
      <c r="A52" s="37" t="s">
        <v>9</v>
      </c>
      <c r="B52" s="38">
        <v>470</v>
      </c>
      <c r="C52" s="38">
        <v>360</v>
      </c>
      <c r="D52" s="38">
        <v>0</v>
      </c>
      <c r="E52" s="49">
        <f t="shared" ref="E52:E61" si="9">B52-C52-D52</f>
        <v>110</v>
      </c>
    </row>
    <row r="53" spans="1:5" x14ac:dyDescent="0.25">
      <c r="A53" s="62" t="s">
        <v>94</v>
      </c>
      <c r="B53" s="63">
        <v>200</v>
      </c>
      <c r="C53" s="63">
        <v>190</v>
      </c>
      <c r="D53" s="63">
        <v>0</v>
      </c>
      <c r="E53" s="63">
        <f t="shared" si="9"/>
        <v>10</v>
      </c>
    </row>
    <row r="54" spans="1:5" x14ac:dyDescent="0.25">
      <c r="A54" s="37" t="s">
        <v>46</v>
      </c>
      <c r="B54" s="38">
        <v>28337</v>
      </c>
      <c r="C54" s="38">
        <v>18500.54</v>
      </c>
      <c r="D54" s="38">
        <v>9836.16</v>
      </c>
      <c r="E54" s="49">
        <f t="shared" si="9"/>
        <v>0.2999999999992724</v>
      </c>
    </row>
    <row r="55" spans="1:5" x14ac:dyDescent="0.25">
      <c r="A55" s="37" t="s">
        <v>47</v>
      </c>
      <c r="B55" s="38">
        <v>1400</v>
      </c>
      <c r="C55" s="38">
        <v>1047.95</v>
      </c>
      <c r="D55" s="38">
        <v>352.05</v>
      </c>
      <c r="E55" s="49">
        <f t="shared" si="9"/>
        <v>0</v>
      </c>
    </row>
    <row r="56" spans="1:5" x14ac:dyDescent="0.25">
      <c r="A56" s="37" t="s">
        <v>48</v>
      </c>
      <c r="B56" s="38">
        <v>3420</v>
      </c>
      <c r="C56" s="38">
        <v>2065.25</v>
      </c>
      <c r="D56" s="38">
        <v>1354.75</v>
      </c>
      <c r="E56" s="49">
        <f t="shared" si="9"/>
        <v>0</v>
      </c>
    </row>
    <row r="57" spans="1:5" x14ac:dyDescent="0.25">
      <c r="A57" s="37" t="s">
        <v>49</v>
      </c>
      <c r="B57" s="38">
        <v>5300</v>
      </c>
      <c r="C57" s="38">
        <v>3877.19</v>
      </c>
      <c r="D57" s="38">
        <v>1422.81</v>
      </c>
      <c r="E57" s="49">
        <f t="shared" si="9"/>
        <v>0</v>
      </c>
    </row>
    <row r="58" spans="1:5" x14ac:dyDescent="0.25">
      <c r="A58" s="62" t="s">
        <v>120</v>
      </c>
      <c r="B58" s="63">
        <v>13084</v>
      </c>
      <c r="C58" s="63">
        <v>13083.12</v>
      </c>
      <c r="D58" s="63">
        <v>0</v>
      </c>
      <c r="E58" s="63">
        <f t="shared" si="9"/>
        <v>0.87999999999919964</v>
      </c>
    </row>
    <row r="59" spans="1:5" x14ac:dyDescent="0.25">
      <c r="A59" s="37" t="s">
        <v>50</v>
      </c>
      <c r="B59" s="63">
        <v>25171</v>
      </c>
      <c r="C59" s="63">
        <v>25171</v>
      </c>
      <c r="D59" s="63">
        <v>0</v>
      </c>
      <c r="E59" s="63">
        <f t="shared" ref="E59" si="10">B59-C59-D59</f>
        <v>0</v>
      </c>
    </row>
    <row r="60" spans="1:5" x14ac:dyDescent="0.25">
      <c r="A60" s="37" t="s">
        <v>10</v>
      </c>
      <c r="B60" s="38">
        <v>27701</v>
      </c>
      <c r="C60" s="38">
        <v>26667.35</v>
      </c>
      <c r="D60" s="38">
        <v>22560.34</v>
      </c>
      <c r="E60" s="49">
        <f t="shared" si="9"/>
        <v>-21526.69</v>
      </c>
    </row>
    <row r="61" spans="1:5" x14ac:dyDescent="0.25">
      <c r="A61" s="37" t="s">
        <v>12</v>
      </c>
      <c r="B61" s="38">
        <v>3094</v>
      </c>
      <c r="C61" s="38">
        <v>518.95000000000005</v>
      </c>
      <c r="D61" s="38">
        <v>261</v>
      </c>
      <c r="E61" s="49">
        <f t="shared" si="9"/>
        <v>2314.0500000000002</v>
      </c>
    </row>
    <row r="62" spans="1:5" x14ac:dyDescent="0.25">
      <c r="A62" s="48" t="s">
        <v>25</v>
      </c>
      <c r="B62" s="60">
        <f>SUM(B52:B61)</f>
        <v>108177</v>
      </c>
      <c r="C62" s="60">
        <f>SUM(C52:C61)</f>
        <v>91481.349999999991</v>
      </c>
      <c r="D62" s="60">
        <f>SUM(D52:D61)</f>
        <v>35787.11</v>
      </c>
      <c r="E62" s="60">
        <f>SUM(E52:E61)</f>
        <v>-19091.460000000003</v>
      </c>
    </row>
    <row r="63" spans="1:5" x14ac:dyDescent="0.25">
      <c r="A63" s="66"/>
      <c r="B63" s="65"/>
      <c r="C63" s="65"/>
      <c r="D63" s="65"/>
      <c r="E63" s="65"/>
    </row>
    <row r="64" spans="1:5" x14ac:dyDescent="0.25">
      <c r="A64" s="62" t="s">
        <v>96</v>
      </c>
      <c r="B64" s="63">
        <v>4500</v>
      </c>
      <c r="C64" s="63">
        <v>3600</v>
      </c>
      <c r="D64" s="63">
        <v>393.43</v>
      </c>
      <c r="E64" s="63">
        <f>B64-C64-D64</f>
        <v>506.57</v>
      </c>
    </row>
    <row r="65" spans="1:5" x14ac:dyDescent="0.25">
      <c r="A65" s="62" t="s">
        <v>91</v>
      </c>
      <c r="B65" s="63">
        <v>1622</v>
      </c>
      <c r="C65" s="63">
        <v>842.61</v>
      </c>
      <c r="D65" s="63">
        <v>135.87</v>
      </c>
      <c r="E65" s="63">
        <f>B65-C65-D65</f>
        <v>643.52</v>
      </c>
    </row>
    <row r="66" spans="1:5" x14ac:dyDescent="0.25">
      <c r="A66" s="66" t="s">
        <v>95</v>
      </c>
      <c r="B66" s="60">
        <f>B64+B65</f>
        <v>6122</v>
      </c>
      <c r="C66" s="60">
        <f t="shared" ref="C66:E66" si="11">C64+C65</f>
        <v>4442.6099999999997</v>
      </c>
      <c r="D66" s="60">
        <f t="shared" si="11"/>
        <v>529.29999999999995</v>
      </c>
      <c r="E66" s="60">
        <f t="shared" si="11"/>
        <v>1150.0899999999999</v>
      </c>
    </row>
    <row r="67" spans="1:5" x14ac:dyDescent="0.25">
      <c r="A67" s="66"/>
      <c r="B67" s="65"/>
      <c r="C67" s="65"/>
      <c r="D67" s="65"/>
      <c r="E67" s="65"/>
    </row>
    <row r="68" spans="1:5" x14ac:dyDescent="0.25">
      <c r="A68" s="48" t="s">
        <v>26</v>
      </c>
      <c r="B68" s="59">
        <f>B62+B50+B41+B36+B30+B24+B12+B66</f>
        <v>1912205</v>
      </c>
      <c r="C68" s="59">
        <f>C62+C50+C41+C36+C30+C24+C12+C66</f>
        <v>1220378.6599999999</v>
      </c>
      <c r="D68" s="59">
        <f>D62+D50+D41+D36+D30+D24+D12+D66</f>
        <v>627154.92000000004</v>
      </c>
      <c r="E68" s="59">
        <f>E62+E50+E41+E36+E30+E24+E12+E66</f>
        <v>64671.420000000006</v>
      </c>
    </row>
    <row r="69" spans="1:5" x14ac:dyDescent="0.25">
      <c r="A69" s="48"/>
      <c r="B69" s="47"/>
      <c r="C69" s="47"/>
      <c r="D69" s="47"/>
      <c r="E69" s="47"/>
    </row>
    <row r="70" spans="1:5" x14ac:dyDescent="0.25">
      <c r="A70" s="86"/>
      <c r="B70" s="85"/>
      <c r="C70" s="85"/>
      <c r="D70" s="85"/>
      <c r="E70" s="85"/>
    </row>
    <row r="71" spans="1:5" x14ac:dyDescent="0.25">
      <c r="A71" s="14" t="s">
        <v>53</v>
      </c>
      <c r="B71" s="47"/>
      <c r="C71" s="47"/>
      <c r="D71" s="47"/>
      <c r="E71" s="47"/>
    </row>
    <row r="73" spans="1:5" x14ac:dyDescent="0.25">
      <c r="A73" s="62" t="s">
        <v>60</v>
      </c>
      <c r="B73" s="63">
        <v>8377</v>
      </c>
      <c r="C73" s="63">
        <v>2622.95</v>
      </c>
      <c r="D73" s="63">
        <v>0</v>
      </c>
      <c r="E73" s="63">
        <f>B73-C73-D73</f>
        <v>5754.05</v>
      </c>
    </row>
    <row r="74" spans="1:5" x14ac:dyDescent="0.25">
      <c r="A74" s="37" t="s">
        <v>97</v>
      </c>
      <c r="B74" s="38">
        <v>6500</v>
      </c>
      <c r="C74" s="38">
        <v>4858.63</v>
      </c>
      <c r="D74" s="38">
        <v>0</v>
      </c>
      <c r="E74" s="63">
        <f t="shared" ref="E74:E77" si="12">B74-C74-D74</f>
        <v>1641.37</v>
      </c>
    </row>
    <row r="75" spans="1:5" x14ac:dyDescent="0.25">
      <c r="A75" s="62" t="s">
        <v>98</v>
      </c>
      <c r="B75" s="63">
        <v>3000</v>
      </c>
      <c r="C75" s="63">
        <v>0</v>
      </c>
      <c r="D75" s="63">
        <v>0</v>
      </c>
      <c r="E75" s="63">
        <f t="shared" si="12"/>
        <v>3000</v>
      </c>
    </row>
    <row r="76" spans="1:5" x14ac:dyDescent="0.25">
      <c r="A76" s="62" t="s">
        <v>99</v>
      </c>
      <c r="B76" s="63">
        <v>15500</v>
      </c>
      <c r="C76" s="63">
        <v>2269.6799999999998</v>
      </c>
      <c r="D76" s="63">
        <v>2290</v>
      </c>
      <c r="E76" s="63">
        <f t="shared" si="12"/>
        <v>10940.32</v>
      </c>
    </row>
    <row r="77" spans="1:5" x14ac:dyDescent="0.25">
      <c r="A77" s="62" t="s">
        <v>100</v>
      </c>
      <c r="B77" s="63">
        <v>6000</v>
      </c>
      <c r="C77" s="63">
        <v>2678.8</v>
      </c>
      <c r="D77" s="63">
        <v>0</v>
      </c>
      <c r="E77" s="63">
        <f t="shared" si="12"/>
        <v>3321.2</v>
      </c>
    </row>
    <row r="78" spans="1:5" x14ac:dyDescent="0.25">
      <c r="A78" s="35"/>
      <c r="B78" s="39"/>
      <c r="C78" s="39"/>
      <c r="D78" s="39"/>
      <c r="E78" s="39"/>
    </row>
    <row r="79" spans="1:5" x14ac:dyDescent="0.25">
      <c r="A79" s="48" t="s">
        <v>27</v>
      </c>
      <c r="B79" s="40">
        <f>SUM(B73:B77)</f>
        <v>39377</v>
      </c>
      <c r="C79" s="65">
        <f t="shared" ref="C79:E79" si="13">SUM(C73:C77)</f>
        <v>12430.060000000001</v>
      </c>
      <c r="D79" s="65">
        <f t="shared" si="13"/>
        <v>2290</v>
      </c>
      <c r="E79" s="65">
        <f t="shared" si="13"/>
        <v>24656.94</v>
      </c>
    </row>
    <row r="80" spans="1:5" x14ac:dyDescent="0.25">
      <c r="A80" s="48"/>
      <c r="B80" s="47"/>
      <c r="C80" s="47"/>
      <c r="D80" s="47"/>
      <c r="E80" s="47"/>
    </row>
    <row r="81" spans="1:5" x14ac:dyDescent="0.25">
      <c r="A81" s="14" t="s">
        <v>101</v>
      </c>
      <c r="B81" s="65"/>
      <c r="C81" s="65"/>
      <c r="D81" s="65"/>
      <c r="E81" s="65"/>
    </row>
    <row r="82" spans="1:5" x14ac:dyDescent="0.25">
      <c r="A82" s="66"/>
      <c r="B82" s="65"/>
      <c r="C82" s="65"/>
      <c r="D82" s="65"/>
      <c r="E82" s="65"/>
    </row>
    <row r="83" spans="1:5" x14ac:dyDescent="0.25">
      <c r="A83" s="62" t="s">
        <v>102</v>
      </c>
      <c r="B83" s="63">
        <v>3582</v>
      </c>
      <c r="C83" s="63">
        <v>2675.25</v>
      </c>
      <c r="D83" s="63">
        <v>1824.75</v>
      </c>
      <c r="E83" s="63">
        <f>B83-C83-D83</f>
        <v>-918</v>
      </c>
    </row>
    <row r="84" spans="1:5" x14ac:dyDescent="0.25">
      <c r="A84" s="66"/>
      <c r="B84" s="65"/>
      <c r="C84" s="65"/>
      <c r="D84" s="65"/>
      <c r="E84" s="65"/>
    </row>
    <row r="85" spans="1:5" x14ac:dyDescent="0.25">
      <c r="A85" s="66" t="s">
        <v>78</v>
      </c>
      <c r="B85" s="60">
        <f>B83</f>
        <v>3582</v>
      </c>
      <c r="C85" s="60">
        <f t="shared" ref="C85:E85" si="14">C83</f>
        <v>2675.25</v>
      </c>
      <c r="D85" s="60">
        <f t="shared" si="14"/>
        <v>1824.75</v>
      </c>
      <c r="E85" s="60">
        <f t="shared" si="14"/>
        <v>-918</v>
      </c>
    </row>
    <row r="86" spans="1:5" x14ac:dyDescent="0.25">
      <c r="A86" s="66"/>
      <c r="B86" s="65"/>
      <c r="C86" s="65"/>
      <c r="D86" s="65"/>
      <c r="E86" s="65"/>
    </row>
    <row r="87" spans="1:5" x14ac:dyDescent="0.25">
      <c r="A87" s="14" t="s">
        <v>54</v>
      </c>
      <c r="B87" s="47"/>
      <c r="C87" s="47"/>
      <c r="D87" s="47"/>
      <c r="E87" s="47"/>
    </row>
    <row r="89" spans="1:5" x14ac:dyDescent="0.25">
      <c r="A89" s="37" t="s">
        <v>9</v>
      </c>
      <c r="B89" s="38">
        <v>5000</v>
      </c>
      <c r="C89" s="38">
        <v>10494.84</v>
      </c>
      <c r="D89" s="38">
        <v>1473.5</v>
      </c>
      <c r="E89" s="38">
        <f>B89-C89-D89</f>
        <v>-6968.34</v>
      </c>
    </row>
    <row r="90" spans="1:5" x14ac:dyDescent="0.25">
      <c r="A90" s="37" t="s">
        <v>10</v>
      </c>
      <c r="B90" s="38">
        <v>11500</v>
      </c>
      <c r="C90" s="38">
        <v>9378.48</v>
      </c>
      <c r="D90" s="38">
        <v>8362.8799999999992</v>
      </c>
      <c r="E90" s="49">
        <f t="shared" ref="E90:E91" si="15">B90-C90-D90</f>
        <v>-6241.3599999999988</v>
      </c>
    </row>
    <row r="91" spans="1:5" x14ac:dyDescent="0.25">
      <c r="A91" s="37" t="s">
        <v>103</v>
      </c>
      <c r="B91" s="38">
        <v>6000</v>
      </c>
      <c r="C91" s="38">
        <v>1550.12</v>
      </c>
      <c r="D91" s="38">
        <v>1584.5</v>
      </c>
      <c r="E91" s="49">
        <f t="shared" si="15"/>
        <v>2865.38</v>
      </c>
    </row>
    <row r="92" spans="1:5" x14ac:dyDescent="0.25">
      <c r="A92" s="35"/>
      <c r="B92" s="39"/>
      <c r="C92" s="39"/>
      <c r="D92" s="39"/>
      <c r="E92" s="39"/>
    </row>
    <row r="93" spans="1:5" x14ac:dyDescent="0.25">
      <c r="A93" s="48" t="s">
        <v>28</v>
      </c>
      <c r="B93" s="40">
        <f>SUM(B89:B91)</f>
        <v>22500</v>
      </c>
      <c r="C93" s="78">
        <f>SUM(C89:C91)</f>
        <v>21423.439999999999</v>
      </c>
      <c r="D93" s="78">
        <f>SUM(D89:D91)</f>
        <v>11420.88</v>
      </c>
      <c r="E93" s="78">
        <f>SUM(E89:E91)</f>
        <v>-10344.32</v>
      </c>
    </row>
    <row r="94" spans="1:5" x14ac:dyDescent="0.25">
      <c r="A94" s="48"/>
      <c r="B94" s="47"/>
      <c r="C94" s="47"/>
      <c r="D94" s="47"/>
      <c r="E94" s="47"/>
    </row>
    <row r="95" spans="1:5" x14ac:dyDescent="0.25">
      <c r="A95" s="14" t="s">
        <v>55</v>
      </c>
      <c r="B95" s="47"/>
      <c r="C95" s="47"/>
      <c r="D95" s="47"/>
      <c r="E95" s="47"/>
    </row>
    <row r="97" spans="1:5" x14ac:dyDescent="0.25">
      <c r="A97" s="37" t="s">
        <v>105</v>
      </c>
      <c r="B97" s="38">
        <v>41720</v>
      </c>
      <c r="C97" s="38">
        <v>26074.95</v>
      </c>
      <c r="D97" s="38">
        <v>15645.05</v>
      </c>
      <c r="E97" s="38">
        <f>B97-C97-D97</f>
        <v>0</v>
      </c>
    </row>
    <row r="98" spans="1:5" x14ac:dyDescent="0.25">
      <c r="A98" s="37" t="s">
        <v>7</v>
      </c>
      <c r="B98" s="38">
        <v>15235</v>
      </c>
      <c r="C98" s="38">
        <v>12709.92</v>
      </c>
      <c r="D98" s="38">
        <v>7679.4</v>
      </c>
      <c r="E98" s="54">
        <f t="shared" ref="E98" si="16">B98-C98-D98</f>
        <v>-5154.32</v>
      </c>
    </row>
    <row r="99" spans="1:5" x14ac:dyDescent="0.25">
      <c r="A99" s="35"/>
      <c r="B99" s="39"/>
      <c r="C99" s="39"/>
      <c r="D99" s="39"/>
      <c r="E99" s="39"/>
    </row>
    <row r="100" spans="1:5" x14ac:dyDescent="0.25">
      <c r="A100" s="48" t="s">
        <v>29</v>
      </c>
      <c r="B100" s="40">
        <f>B97+B98</f>
        <v>56955</v>
      </c>
      <c r="C100" s="65">
        <f t="shared" ref="C100:E100" si="17">C97+C98</f>
        <v>38784.870000000003</v>
      </c>
      <c r="D100" s="65">
        <f t="shared" si="17"/>
        <v>23324.449999999997</v>
      </c>
      <c r="E100" s="65">
        <f t="shared" si="17"/>
        <v>-5154.32</v>
      </c>
    </row>
    <row r="101" spans="1:5" x14ac:dyDescent="0.25">
      <c r="A101" s="48"/>
      <c r="B101" s="47"/>
      <c r="C101" s="47"/>
      <c r="D101" s="47"/>
      <c r="E101" s="47"/>
    </row>
    <row r="102" spans="1:5" x14ac:dyDescent="0.25">
      <c r="A102" s="14" t="s">
        <v>79</v>
      </c>
      <c r="B102" s="47"/>
      <c r="C102" s="47"/>
      <c r="D102" s="47"/>
      <c r="E102" s="47"/>
    </row>
    <row r="104" spans="1:5" x14ac:dyDescent="0.25">
      <c r="A104" s="37" t="s">
        <v>90</v>
      </c>
      <c r="B104" s="38">
        <v>65</v>
      </c>
      <c r="C104" s="38">
        <v>0</v>
      </c>
      <c r="D104" s="38">
        <v>0</v>
      </c>
      <c r="E104" s="38">
        <v>0</v>
      </c>
    </row>
    <row r="105" spans="1:5" x14ac:dyDescent="0.25">
      <c r="A105" s="35"/>
      <c r="B105" s="39"/>
      <c r="C105" s="39"/>
      <c r="D105" s="39"/>
      <c r="E105" s="39"/>
    </row>
    <row r="106" spans="1:5" x14ac:dyDescent="0.25">
      <c r="A106" s="48" t="s">
        <v>106</v>
      </c>
      <c r="B106" s="40">
        <v>585</v>
      </c>
      <c r="C106" s="40">
        <v>0</v>
      </c>
      <c r="D106" s="40">
        <v>0</v>
      </c>
      <c r="E106" s="40">
        <v>0</v>
      </c>
    </row>
    <row r="107" spans="1:5" x14ac:dyDescent="0.25">
      <c r="A107" s="48"/>
      <c r="B107" s="47"/>
      <c r="C107" s="47"/>
      <c r="D107" s="47"/>
      <c r="E107" s="47"/>
    </row>
    <row r="108" spans="1:5" x14ac:dyDescent="0.25">
      <c r="A108" s="14" t="s">
        <v>56</v>
      </c>
      <c r="B108" s="47"/>
      <c r="C108" s="47"/>
      <c r="D108" s="47"/>
      <c r="E108" s="47"/>
    </row>
    <row r="110" spans="1:5" x14ac:dyDescent="0.25">
      <c r="A110" s="37" t="s">
        <v>107</v>
      </c>
      <c r="B110" s="38">
        <v>11530</v>
      </c>
      <c r="C110" s="38">
        <v>5000</v>
      </c>
      <c r="D110" s="38">
        <v>4000</v>
      </c>
      <c r="E110" s="38">
        <f>B110-C110-D110</f>
        <v>2530</v>
      </c>
    </row>
    <row r="111" spans="1:5" x14ac:dyDescent="0.25">
      <c r="A111" s="62" t="s">
        <v>7</v>
      </c>
      <c r="B111" s="63">
        <v>2841</v>
      </c>
      <c r="C111" s="63">
        <v>1211.8599999999999</v>
      </c>
      <c r="D111" s="63">
        <v>890.35</v>
      </c>
      <c r="E111" s="63">
        <f>B111-C111-D111</f>
        <v>738.79000000000008</v>
      </c>
    </row>
    <row r="112" spans="1:5" x14ac:dyDescent="0.25">
      <c r="A112" s="82" t="s">
        <v>9</v>
      </c>
      <c r="B112" s="83">
        <v>0</v>
      </c>
      <c r="C112" s="83">
        <v>300</v>
      </c>
      <c r="D112" s="83">
        <v>0</v>
      </c>
      <c r="E112" s="83">
        <f>B112-C112-D112</f>
        <v>-300</v>
      </c>
    </row>
    <row r="113" spans="1:5" x14ac:dyDescent="0.25">
      <c r="A113" s="35"/>
      <c r="B113" s="39"/>
      <c r="C113" s="39"/>
      <c r="D113" s="39"/>
      <c r="E113" s="39"/>
    </row>
    <row r="114" spans="1:5" x14ac:dyDescent="0.25">
      <c r="A114" s="48" t="s">
        <v>30</v>
      </c>
      <c r="B114" s="40">
        <f>SUM(B110:B112)</f>
        <v>14371</v>
      </c>
      <c r="C114" s="85">
        <f t="shared" ref="C114:E114" si="18">SUM(C110:C112)</f>
        <v>6511.86</v>
      </c>
      <c r="D114" s="85">
        <f t="shared" si="18"/>
        <v>4890.3500000000004</v>
      </c>
      <c r="E114" s="85">
        <f t="shared" si="18"/>
        <v>2968.79</v>
      </c>
    </row>
    <row r="115" spans="1:5" x14ac:dyDescent="0.25">
      <c r="A115" s="48"/>
      <c r="B115" s="47"/>
      <c r="C115" s="47"/>
      <c r="D115" s="47"/>
      <c r="E115" s="47"/>
    </row>
    <row r="116" spans="1:5" x14ac:dyDescent="0.25">
      <c r="A116" s="14" t="s">
        <v>80</v>
      </c>
      <c r="B116" s="47"/>
      <c r="C116" s="47"/>
      <c r="D116" s="47"/>
      <c r="E116" s="47"/>
    </row>
    <row r="118" spans="1:5" x14ac:dyDescent="0.25">
      <c r="A118" s="37" t="s">
        <v>108</v>
      </c>
      <c r="B118" s="38">
        <v>769</v>
      </c>
      <c r="C118" s="38">
        <v>120</v>
      </c>
      <c r="D118" s="38">
        <v>0</v>
      </c>
      <c r="E118" s="38">
        <f>B118-C118-D118</f>
        <v>649</v>
      </c>
    </row>
    <row r="119" spans="1:5" x14ac:dyDescent="0.25">
      <c r="A119" s="35"/>
      <c r="B119" s="39"/>
      <c r="C119" s="39"/>
      <c r="D119" s="39"/>
      <c r="E119" s="39"/>
    </row>
    <row r="120" spans="1:5" x14ac:dyDescent="0.25">
      <c r="A120" s="48" t="s">
        <v>80</v>
      </c>
      <c r="B120" s="40">
        <f>B118</f>
        <v>769</v>
      </c>
      <c r="C120" s="78">
        <f t="shared" ref="C120:E120" si="19">C118</f>
        <v>120</v>
      </c>
      <c r="D120" s="78">
        <f t="shared" si="19"/>
        <v>0</v>
      </c>
      <c r="E120" s="78">
        <f t="shared" si="19"/>
        <v>649</v>
      </c>
    </row>
    <row r="121" spans="1:5" x14ac:dyDescent="0.25">
      <c r="A121" s="48"/>
      <c r="B121" s="47"/>
      <c r="C121" s="47"/>
      <c r="D121" s="47"/>
      <c r="E121" s="47"/>
    </row>
    <row r="122" spans="1:5" x14ac:dyDescent="0.25">
      <c r="A122" s="14" t="s">
        <v>81</v>
      </c>
      <c r="B122" s="65"/>
      <c r="C122" s="65"/>
      <c r="D122" s="65"/>
      <c r="E122" s="65"/>
    </row>
    <row r="123" spans="1:5" x14ac:dyDescent="0.25">
      <c r="A123" s="66"/>
      <c r="B123" s="65"/>
      <c r="C123" s="65"/>
      <c r="D123" s="65"/>
      <c r="E123" s="65"/>
    </row>
    <row r="124" spans="1:5" x14ac:dyDescent="0.25">
      <c r="A124" s="58" t="s">
        <v>10</v>
      </c>
      <c r="B124" s="63">
        <v>1056</v>
      </c>
      <c r="C124" s="63">
        <v>955</v>
      </c>
      <c r="D124" s="63">
        <v>0</v>
      </c>
      <c r="E124" s="63">
        <f>B124-C124</f>
        <v>101</v>
      </c>
    </row>
    <row r="125" spans="1:5" x14ac:dyDescent="0.25">
      <c r="A125" s="61"/>
      <c r="B125" s="64"/>
      <c r="C125" s="64"/>
      <c r="D125" s="64"/>
      <c r="E125" s="64"/>
    </row>
    <row r="126" spans="1:5" x14ac:dyDescent="0.25">
      <c r="A126" s="66" t="s">
        <v>81</v>
      </c>
      <c r="B126" s="65">
        <f>B124</f>
        <v>1056</v>
      </c>
      <c r="C126" s="78">
        <f t="shared" ref="C126:E126" si="20">C124</f>
        <v>955</v>
      </c>
      <c r="D126" s="78">
        <f t="shared" si="20"/>
        <v>0</v>
      </c>
      <c r="E126" s="78">
        <f t="shared" si="20"/>
        <v>101</v>
      </c>
    </row>
    <row r="127" spans="1:5" x14ac:dyDescent="0.25">
      <c r="A127" s="66"/>
      <c r="B127" s="65"/>
      <c r="C127" s="65"/>
      <c r="D127" s="65"/>
      <c r="E127" s="65"/>
    </row>
    <row r="128" spans="1:5" x14ac:dyDescent="0.25">
      <c r="A128" s="14" t="s">
        <v>172</v>
      </c>
      <c r="B128" s="78"/>
      <c r="C128" s="78"/>
      <c r="D128" s="78"/>
      <c r="E128" s="78"/>
    </row>
    <row r="129" spans="1:5" x14ac:dyDescent="0.25">
      <c r="A129" s="79"/>
      <c r="B129" s="78"/>
      <c r="C129" s="78"/>
      <c r="D129" s="78"/>
      <c r="E129" s="78"/>
    </row>
    <row r="130" spans="1:5" x14ac:dyDescent="0.25">
      <c r="A130" s="58" t="s">
        <v>6</v>
      </c>
      <c r="B130" s="76">
        <v>18513</v>
      </c>
      <c r="C130" s="76">
        <v>18600</v>
      </c>
      <c r="D130" s="76">
        <v>0</v>
      </c>
      <c r="E130" s="76">
        <f>B130-C130</f>
        <v>-87</v>
      </c>
    </row>
    <row r="131" spans="1:5" x14ac:dyDescent="0.25">
      <c r="A131" s="58" t="s">
        <v>91</v>
      </c>
      <c r="B131" s="76">
        <v>1487</v>
      </c>
      <c r="C131" s="76">
        <v>1422.89</v>
      </c>
      <c r="D131" s="76">
        <v>180.7</v>
      </c>
      <c r="E131" s="76">
        <f>B131-C131-D131</f>
        <v>-116.59000000000009</v>
      </c>
    </row>
    <row r="132" spans="1:5" x14ac:dyDescent="0.25">
      <c r="A132" s="71"/>
      <c r="B132" s="77"/>
      <c r="C132" s="77"/>
      <c r="D132" s="77"/>
      <c r="E132" s="77"/>
    </row>
    <row r="133" spans="1:5" x14ac:dyDescent="0.25">
      <c r="A133" s="79" t="s">
        <v>171</v>
      </c>
      <c r="B133" s="78">
        <f>B131+B130</f>
        <v>20000</v>
      </c>
      <c r="C133" s="78">
        <f t="shared" ref="C133:E133" si="21">C131+C130</f>
        <v>20022.89</v>
      </c>
      <c r="D133" s="78">
        <f t="shared" si="21"/>
        <v>180.7</v>
      </c>
      <c r="E133" s="78">
        <f t="shared" si="21"/>
        <v>-203.59000000000009</v>
      </c>
    </row>
    <row r="134" spans="1:5" x14ac:dyDescent="0.25">
      <c r="A134" s="79"/>
      <c r="B134" s="78"/>
      <c r="C134" s="78"/>
      <c r="D134" s="78"/>
      <c r="E134" s="78"/>
    </row>
    <row r="135" spans="1:5" x14ac:dyDescent="0.25">
      <c r="A135" s="14" t="s">
        <v>57</v>
      </c>
      <c r="B135" s="47"/>
      <c r="C135" s="47"/>
      <c r="D135" s="47"/>
      <c r="E135" s="47"/>
    </row>
    <row r="137" spans="1:5" x14ac:dyDescent="0.25">
      <c r="A137" s="37" t="s">
        <v>58</v>
      </c>
      <c r="B137" s="38">
        <v>170184</v>
      </c>
      <c r="C137" s="38">
        <v>127639</v>
      </c>
      <c r="D137" s="38">
        <v>42546</v>
      </c>
      <c r="E137" s="38">
        <f>B137-C137-D137</f>
        <v>-1</v>
      </c>
    </row>
    <row r="138" spans="1:5" x14ac:dyDescent="0.25">
      <c r="A138" s="35"/>
      <c r="B138" s="39"/>
      <c r="C138" s="39"/>
      <c r="D138" s="39"/>
      <c r="E138" s="39"/>
    </row>
    <row r="139" spans="1:5" x14ac:dyDescent="0.25">
      <c r="A139" s="48" t="s">
        <v>31</v>
      </c>
      <c r="B139" s="40">
        <f>B137</f>
        <v>170184</v>
      </c>
      <c r="C139" s="65">
        <f t="shared" ref="C139:E139" si="22">C137</f>
        <v>127639</v>
      </c>
      <c r="D139" s="65">
        <f t="shared" si="22"/>
        <v>42546</v>
      </c>
      <c r="E139" s="65">
        <f t="shared" si="22"/>
        <v>-1</v>
      </c>
    </row>
    <row r="140" spans="1:5" x14ac:dyDescent="0.25">
      <c r="A140" s="86"/>
      <c r="B140" s="85"/>
      <c r="C140" s="85"/>
      <c r="D140" s="85"/>
      <c r="E140" s="85"/>
    </row>
    <row r="141" spans="1:5" x14ac:dyDescent="0.25">
      <c r="A141" s="86"/>
      <c r="B141" s="85"/>
      <c r="C141" s="85"/>
      <c r="D141" s="85"/>
      <c r="E141" s="85"/>
    </row>
    <row r="142" spans="1:5" x14ac:dyDescent="0.25">
      <c r="A142" s="14" t="s">
        <v>109</v>
      </c>
    </row>
    <row r="143" spans="1:5" x14ac:dyDescent="0.25">
      <c r="A143" s="14"/>
    </row>
    <row r="144" spans="1:5" x14ac:dyDescent="0.25">
      <c r="A144" s="62" t="s">
        <v>110</v>
      </c>
      <c r="B144" s="63">
        <v>1569</v>
      </c>
      <c r="C144" s="63">
        <v>1001.13</v>
      </c>
      <c r="D144" s="63">
        <v>0</v>
      </c>
      <c r="E144" s="63">
        <f>B144-C144</f>
        <v>567.87</v>
      </c>
    </row>
    <row r="145" spans="1:5" x14ac:dyDescent="0.25">
      <c r="A145" s="62" t="s">
        <v>173</v>
      </c>
      <c r="B145" s="63">
        <v>200000</v>
      </c>
      <c r="C145" s="63">
        <v>0</v>
      </c>
      <c r="D145" s="63">
        <v>0</v>
      </c>
      <c r="E145" s="63">
        <f t="shared" ref="E145:E148" si="23">B145-C145</f>
        <v>200000</v>
      </c>
    </row>
    <row r="146" spans="1:5" x14ac:dyDescent="0.25">
      <c r="A146" s="37" t="s">
        <v>111</v>
      </c>
      <c r="B146" s="38">
        <v>333179</v>
      </c>
      <c r="C146" s="38">
        <v>19375.240000000002</v>
      </c>
      <c r="D146" s="38">
        <v>5682.27</v>
      </c>
      <c r="E146" s="63">
        <f t="shared" si="23"/>
        <v>313803.76</v>
      </c>
    </row>
    <row r="147" spans="1:5" x14ac:dyDescent="0.25">
      <c r="A147" s="62" t="s">
        <v>112</v>
      </c>
      <c r="B147" s="63">
        <v>50000</v>
      </c>
      <c r="C147" s="63">
        <v>0</v>
      </c>
      <c r="D147" s="63">
        <v>0</v>
      </c>
      <c r="E147" s="63">
        <f t="shared" si="23"/>
        <v>50000</v>
      </c>
    </row>
    <row r="148" spans="1:5" x14ac:dyDescent="0.25">
      <c r="A148" s="62" t="s">
        <v>104</v>
      </c>
      <c r="B148" s="63">
        <v>30000</v>
      </c>
      <c r="C148" s="63">
        <v>0</v>
      </c>
      <c r="D148" s="63">
        <v>0</v>
      </c>
      <c r="E148" s="63">
        <f t="shared" si="23"/>
        <v>30000</v>
      </c>
    </row>
    <row r="149" spans="1:5" x14ac:dyDescent="0.25">
      <c r="A149" s="35"/>
      <c r="B149" s="39"/>
      <c r="C149" s="39"/>
      <c r="D149" s="39"/>
      <c r="E149" s="39"/>
    </row>
    <row r="150" spans="1:5" x14ac:dyDescent="0.25">
      <c r="A150" s="48" t="s">
        <v>113</v>
      </c>
      <c r="B150" s="40">
        <f>SUM(B144:B148)</f>
        <v>614748</v>
      </c>
      <c r="C150" s="65">
        <f>SUM(C144:C149)</f>
        <v>20376.370000000003</v>
      </c>
      <c r="D150" s="65">
        <f>SUM(D144:D148)</f>
        <v>5682.27</v>
      </c>
      <c r="E150" s="65">
        <f>SUM(E144:E148)</f>
        <v>594371.63</v>
      </c>
    </row>
    <row r="152" spans="1:5" x14ac:dyDescent="0.25">
      <c r="A152" s="14" t="s">
        <v>174</v>
      </c>
      <c r="B152" s="78"/>
      <c r="C152" s="78"/>
      <c r="D152" s="78"/>
      <c r="E152" s="78"/>
    </row>
    <row r="154" spans="1:5" x14ac:dyDescent="0.25">
      <c r="A154" s="75" t="s">
        <v>110</v>
      </c>
      <c r="B154" s="76">
        <v>802</v>
      </c>
      <c r="C154" s="76">
        <v>491.07</v>
      </c>
      <c r="D154" s="76">
        <v>0</v>
      </c>
      <c r="E154" s="76">
        <f>B154-C154</f>
        <v>310.93</v>
      </c>
    </row>
    <row r="155" spans="1:5" x14ac:dyDescent="0.25">
      <c r="A155" s="75" t="s">
        <v>115</v>
      </c>
      <c r="B155" s="76">
        <v>20000</v>
      </c>
      <c r="C155" s="76">
        <v>1936.54</v>
      </c>
      <c r="D155" s="76">
        <v>37.369999999999997</v>
      </c>
      <c r="E155" s="76">
        <f t="shared" ref="E155:E160" si="24">B155-C155</f>
        <v>18063.46</v>
      </c>
    </row>
    <row r="156" spans="1:5" x14ac:dyDescent="0.25">
      <c r="A156" s="75" t="s">
        <v>114</v>
      </c>
      <c r="B156" s="76">
        <v>80000</v>
      </c>
      <c r="C156" s="76">
        <v>0</v>
      </c>
      <c r="D156" s="76">
        <v>0</v>
      </c>
      <c r="E156" s="76">
        <f t="shared" si="24"/>
        <v>80000</v>
      </c>
    </row>
    <row r="157" spans="1:5" x14ac:dyDescent="0.25">
      <c r="A157" s="75" t="s">
        <v>11</v>
      </c>
      <c r="B157" s="76">
        <v>5000</v>
      </c>
      <c r="C157" s="76">
        <v>0</v>
      </c>
      <c r="D157" s="76">
        <v>0</v>
      </c>
      <c r="E157" s="76">
        <f t="shared" si="24"/>
        <v>5000</v>
      </c>
    </row>
    <row r="158" spans="1:5" ht="15.75" customHeight="1" x14ac:dyDescent="0.25">
      <c r="A158" s="75" t="s">
        <v>12</v>
      </c>
      <c r="B158" s="76">
        <v>1894</v>
      </c>
      <c r="C158" s="76">
        <v>88.9</v>
      </c>
      <c r="D158" s="76">
        <v>80</v>
      </c>
      <c r="E158" s="76">
        <f t="shared" si="24"/>
        <v>1805.1</v>
      </c>
    </row>
    <row r="159" spans="1:5" x14ac:dyDescent="0.25">
      <c r="A159" s="75" t="s">
        <v>111</v>
      </c>
      <c r="B159" s="76">
        <v>86785</v>
      </c>
      <c r="C159" s="76">
        <v>0</v>
      </c>
      <c r="D159" s="76">
        <v>0</v>
      </c>
      <c r="E159" s="76">
        <f t="shared" si="24"/>
        <v>86785</v>
      </c>
    </row>
    <row r="160" spans="1:5" x14ac:dyDescent="0.25">
      <c r="A160" s="75" t="s">
        <v>104</v>
      </c>
      <c r="B160" s="76">
        <v>15000</v>
      </c>
      <c r="C160" s="76">
        <v>35069</v>
      </c>
      <c r="D160" s="76">
        <v>0</v>
      </c>
      <c r="E160" s="76">
        <f t="shared" si="24"/>
        <v>-20069</v>
      </c>
    </row>
    <row r="161" spans="1:5" x14ac:dyDescent="0.25">
      <c r="A161" s="71"/>
      <c r="B161" s="77"/>
      <c r="C161" s="77"/>
      <c r="D161" s="77"/>
      <c r="E161" s="77"/>
    </row>
    <row r="162" spans="1:5" x14ac:dyDescent="0.25">
      <c r="A162" s="79" t="s">
        <v>117</v>
      </c>
      <c r="B162" s="78">
        <f>SUM((B154:B160))</f>
        <v>209481</v>
      </c>
      <c r="C162" s="78">
        <f>SUM((C154:C160))</f>
        <v>37585.51</v>
      </c>
      <c r="D162" s="78">
        <f>SUM((D154:D160))</f>
        <v>117.37</v>
      </c>
      <c r="E162" s="78">
        <f>SUM((E154:E160))</f>
        <v>171895.49</v>
      </c>
    </row>
  </sheetData>
  <pageMargins left="0.7" right="0.7" top="0.94791666666666663" bottom="0.75" header="0.3" footer="0.3"/>
  <pageSetup scale="66" fitToWidth="0" orientation="portrait" r:id="rId1"/>
  <headerFooter>
    <oddHeader xml:space="preserve">&amp;C&amp;"-,Bold Italic"21st Century Charter School&amp;"-,Bold"
Fiscal Year 2016-17
Expenditure Summary as of March 31st, 2017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view="pageLayout" zoomScaleNormal="100" workbookViewId="0">
      <selection activeCell="D4" sqref="D4"/>
    </sheetView>
  </sheetViews>
  <sheetFormatPr defaultRowHeight="15" x14ac:dyDescent="0.25"/>
  <cols>
    <col min="1" max="1" width="8.140625" customWidth="1"/>
    <col min="2" max="2" width="8.85546875" customWidth="1"/>
    <col min="3" max="3" width="22.7109375" customWidth="1"/>
    <col min="4" max="4" width="15.42578125" customWidth="1"/>
    <col min="5" max="5" width="14.85546875" customWidth="1"/>
    <col min="6" max="6" width="19.85546875" customWidth="1"/>
    <col min="7" max="7" width="17.140625" customWidth="1"/>
  </cols>
  <sheetData>
    <row r="2" spans="1:6" x14ac:dyDescent="0.25">
      <c r="A2" s="72" t="s">
        <v>121</v>
      </c>
      <c r="B2" s="73" t="s">
        <v>5</v>
      </c>
      <c r="C2" s="73" t="s">
        <v>122</v>
      </c>
      <c r="D2" s="73" t="s">
        <v>123</v>
      </c>
      <c r="E2" s="73" t="s">
        <v>124</v>
      </c>
      <c r="F2" s="74" t="s">
        <v>125</v>
      </c>
    </row>
    <row r="4" spans="1:6" x14ac:dyDescent="0.25">
      <c r="A4" s="82" t="s">
        <v>126</v>
      </c>
      <c r="B4" s="82" t="s">
        <v>127</v>
      </c>
      <c r="C4" s="82" t="s">
        <v>33</v>
      </c>
      <c r="D4" s="83">
        <v>3336.7</v>
      </c>
      <c r="E4" s="83">
        <v>1166.76</v>
      </c>
      <c r="F4" s="83">
        <v>2169.94</v>
      </c>
    </row>
    <row r="5" spans="1:6" x14ac:dyDescent="0.25">
      <c r="A5" s="82" t="s">
        <v>128</v>
      </c>
      <c r="B5" s="82" t="s">
        <v>127</v>
      </c>
      <c r="C5" s="82" t="s">
        <v>61</v>
      </c>
      <c r="D5" s="83">
        <v>170184</v>
      </c>
      <c r="E5" s="83">
        <v>141820</v>
      </c>
      <c r="F5" s="83">
        <v>28364</v>
      </c>
    </row>
    <row r="6" spans="1:6" x14ac:dyDescent="0.25">
      <c r="A6" s="82" t="s">
        <v>129</v>
      </c>
      <c r="B6" s="82" t="s">
        <v>130</v>
      </c>
      <c r="C6" s="82" t="s">
        <v>131</v>
      </c>
      <c r="D6" s="83">
        <v>300</v>
      </c>
      <c r="E6" s="83">
        <v>0</v>
      </c>
      <c r="F6" s="83">
        <v>300</v>
      </c>
    </row>
    <row r="7" spans="1:6" x14ac:dyDescent="0.25">
      <c r="A7" s="82" t="s">
        <v>132</v>
      </c>
      <c r="B7" s="82" t="s">
        <v>127</v>
      </c>
      <c r="C7" s="82" t="s">
        <v>33</v>
      </c>
      <c r="D7" s="83">
        <v>25000</v>
      </c>
      <c r="E7" s="83">
        <v>19039.009999999998</v>
      </c>
      <c r="F7" s="83">
        <v>5960.99</v>
      </c>
    </row>
    <row r="8" spans="1:6" x14ac:dyDescent="0.25">
      <c r="A8" s="82" t="s">
        <v>133</v>
      </c>
      <c r="B8" s="82" t="s">
        <v>127</v>
      </c>
      <c r="C8" s="82" t="s">
        <v>65</v>
      </c>
      <c r="D8" s="83">
        <v>1440</v>
      </c>
      <c r="E8" s="83">
        <v>1080</v>
      </c>
      <c r="F8" s="83">
        <v>360</v>
      </c>
    </row>
    <row r="9" spans="1:6" x14ac:dyDescent="0.25">
      <c r="A9" s="82" t="s">
        <v>134</v>
      </c>
      <c r="B9" s="82" t="s">
        <v>127</v>
      </c>
      <c r="C9" s="82" t="s">
        <v>62</v>
      </c>
      <c r="D9" s="83">
        <v>3420</v>
      </c>
      <c r="E9" s="83">
        <v>2065.25</v>
      </c>
      <c r="F9" s="83">
        <v>1354.75</v>
      </c>
    </row>
    <row r="10" spans="1:6" x14ac:dyDescent="0.25">
      <c r="A10" s="82" t="s">
        <v>135</v>
      </c>
      <c r="B10" s="82" t="s">
        <v>127</v>
      </c>
      <c r="C10" s="82" t="s">
        <v>64</v>
      </c>
      <c r="D10" s="83">
        <v>5300</v>
      </c>
      <c r="E10" s="83">
        <v>4308.59</v>
      </c>
      <c r="F10" s="83">
        <v>991.41</v>
      </c>
    </row>
    <row r="11" spans="1:6" x14ac:dyDescent="0.25">
      <c r="A11" s="82" t="s">
        <v>136</v>
      </c>
      <c r="B11" s="82" t="s">
        <v>127</v>
      </c>
      <c r="C11" s="82" t="s">
        <v>66</v>
      </c>
      <c r="D11" s="83">
        <v>5000</v>
      </c>
      <c r="E11" s="83">
        <v>2647.89</v>
      </c>
      <c r="F11" s="83">
        <v>2352.11</v>
      </c>
    </row>
    <row r="12" spans="1:6" x14ac:dyDescent="0.25">
      <c r="A12" s="82" t="s">
        <v>137</v>
      </c>
      <c r="B12" s="82" t="s">
        <v>127</v>
      </c>
      <c r="C12" s="82" t="s">
        <v>67</v>
      </c>
      <c r="D12" s="83">
        <v>3750</v>
      </c>
      <c r="E12" s="83">
        <v>2995.47</v>
      </c>
      <c r="F12" s="83">
        <v>754.53</v>
      </c>
    </row>
    <row r="13" spans="1:6" x14ac:dyDescent="0.25">
      <c r="A13" s="82" t="s">
        <v>138</v>
      </c>
      <c r="B13" s="82" t="s">
        <v>127</v>
      </c>
      <c r="C13" s="82" t="s">
        <v>70</v>
      </c>
      <c r="D13" s="83">
        <v>1400</v>
      </c>
      <c r="E13" s="83">
        <v>1243.73</v>
      </c>
      <c r="F13" s="83">
        <v>156.27000000000001</v>
      </c>
    </row>
    <row r="14" spans="1:6" x14ac:dyDescent="0.25">
      <c r="A14" s="82" t="s">
        <v>139</v>
      </c>
      <c r="B14" s="82" t="s">
        <v>127</v>
      </c>
      <c r="C14" s="82" t="s">
        <v>63</v>
      </c>
      <c r="D14" s="83">
        <v>432</v>
      </c>
      <c r="E14" s="83">
        <v>284.16000000000003</v>
      </c>
      <c r="F14" s="83">
        <v>147.84</v>
      </c>
    </row>
    <row r="15" spans="1:6" x14ac:dyDescent="0.25">
      <c r="A15" s="82" t="s">
        <v>140</v>
      </c>
      <c r="B15" s="82" t="s">
        <v>127</v>
      </c>
      <c r="C15" s="82" t="s">
        <v>76</v>
      </c>
      <c r="D15" s="83">
        <v>400</v>
      </c>
      <c r="E15" s="83">
        <v>341.93</v>
      </c>
      <c r="F15" s="83">
        <v>58.07</v>
      </c>
    </row>
    <row r="16" spans="1:6" x14ac:dyDescent="0.25">
      <c r="A16" s="82" t="s">
        <v>141</v>
      </c>
      <c r="B16" s="82" t="s">
        <v>127</v>
      </c>
      <c r="C16" s="82" t="s">
        <v>74</v>
      </c>
      <c r="D16" s="83">
        <v>7800</v>
      </c>
      <c r="E16" s="83">
        <v>3238.55</v>
      </c>
      <c r="F16" s="83">
        <v>4561.45</v>
      </c>
    </row>
    <row r="17" spans="1:6" x14ac:dyDescent="0.25">
      <c r="A17" s="82" t="s">
        <v>142</v>
      </c>
      <c r="B17" s="82" t="s">
        <v>127</v>
      </c>
      <c r="C17" s="82" t="s">
        <v>143</v>
      </c>
      <c r="D17" s="83">
        <v>400</v>
      </c>
      <c r="E17" s="83">
        <v>0</v>
      </c>
      <c r="F17" s="83">
        <v>400</v>
      </c>
    </row>
    <row r="18" spans="1:6" x14ac:dyDescent="0.25">
      <c r="A18" s="82" t="s">
        <v>144</v>
      </c>
      <c r="B18" s="82" t="s">
        <v>127</v>
      </c>
      <c r="C18" s="82" t="s">
        <v>145</v>
      </c>
      <c r="D18" s="83">
        <v>600</v>
      </c>
      <c r="E18" s="83">
        <v>0</v>
      </c>
      <c r="F18" s="83">
        <v>600</v>
      </c>
    </row>
    <row r="19" spans="1:6" x14ac:dyDescent="0.25">
      <c r="A19" s="82" t="s">
        <v>146</v>
      </c>
      <c r="B19" s="82" t="s">
        <v>130</v>
      </c>
      <c r="C19" s="82" t="s">
        <v>147</v>
      </c>
      <c r="D19" s="83">
        <v>300</v>
      </c>
      <c r="E19" s="83">
        <v>0</v>
      </c>
      <c r="F19" s="83">
        <v>300</v>
      </c>
    </row>
    <row r="20" spans="1:6" x14ac:dyDescent="0.25">
      <c r="A20" s="82" t="s">
        <v>149</v>
      </c>
      <c r="B20" s="82" t="s">
        <v>127</v>
      </c>
      <c r="C20" s="82" t="s">
        <v>73</v>
      </c>
      <c r="D20" s="83">
        <v>29000</v>
      </c>
      <c r="E20" s="83">
        <v>16000</v>
      </c>
      <c r="F20" s="83">
        <v>13000</v>
      </c>
    </row>
    <row r="21" spans="1:6" x14ac:dyDescent="0.25">
      <c r="A21" s="82" t="s">
        <v>150</v>
      </c>
      <c r="B21" s="82" t="s">
        <v>127</v>
      </c>
      <c r="C21" s="82" t="s">
        <v>73</v>
      </c>
      <c r="D21" s="83">
        <v>47000</v>
      </c>
      <c r="E21" s="83">
        <v>27522.83</v>
      </c>
      <c r="F21" s="83">
        <v>19477.169999999998</v>
      </c>
    </row>
    <row r="22" spans="1:6" x14ac:dyDescent="0.25">
      <c r="A22" s="82" t="s">
        <v>151</v>
      </c>
      <c r="B22" s="82" t="s">
        <v>127</v>
      </c>
      <c r="C22" s="82" t="s">
        <v>73</v>
      </c>
      <c r="D22" s="83">
        <v>14000</v>
      </c>
      <c r="E22" s="83">
        <v>9621</v>
      </c>
      <c r="F22" s="83">
        <v>4379</v>
      </c>
    </row>
    <row r="23" spans="1:6" x14ac:dyDescent="0.25">
      <c r="A23" s="82" t="s">
        <v>152</v>
      </c>
      <c r="B23" s="82" t="s">
        <v>127</v>
      </c>
      <c r="C23" s="82" t="s">
        <v>39</v>
      </c>
      <c r="D23" s="83">
        <v>4500</v>
      </c>
      <c r="E23" s="83">
        <v>3165.75</v>
      </c>
      <c r="F23" s="83">
        <v>1334.25</v>
      </c>
    </row>
    <row r="24" spans="1:6" x14ac:dyDescent="0.25">
      <c r="A24" s="82" t="s">
        <v>153</v>
      </c>
      <c r="B24" s="82" t="s">
        <v>127</v>
      </c>
      <c r="C24" s="82" t="s">
        <v>154</v>
      </c>
      <c r="D24" s="83">
        <v>2500</v>
      </c>
      <c r="E24" s="83">
        <v>2020</v>
      </c>
      <c r="F24" s="83">
        <v>480</v>
      </c>
    </row>
    <row r="25" spans="1:6" x14ac:dyDescent="0.25">
      <c r="A25" s="82" t="s">
        <v>155</v>
      </c>
      <c r="B25" s="82" t="s">
        <v>127</v>
      </c>
      <c r="C25" s="82" t="s">
        <v>156</v>
      </c>
      <c r="D25" s="83">
        <v>6800</v>
      </c>
      <c r="E25" s="83">
        <v>6723.5</v>
      </c>
      <c r="F25" s="83">
        <v>76.5</v>
      </c>
    </row>
    <row r="26" spans="1:6" x14ac:dyDescent="0.25">
      <c r="A26" s="82" t="s">
        <v>157</v>
      </c>
      <c r="B26" s="82" t="s">
        <v>127</v>
      </c>
      <c r="C26" s="82" t="s">
        <v>158</v>
      </c>
      <c r="D26" s="83">
        <v>22000</v>
      </c>
      <c r="E26" s="83">
        <v>14648.15</v>
      </c>
      <c r="F26" s="83">
        <v>7351.85</v>
      </c>
    </row>
    <row r="27" spans="1:6" x14ac:dyDescent="0.25">
      <c r="A27" s="82" t="s">
        <v>159</v>
      </c>
      <c r="B27" s="82" t="s">
        <v>127</v>
      </c>
      <c r="C27" s="82" t="s">
        <v>72</v>
      </c>
      <c r="D27" s="83">
        <v>17000</v>
      </c>
      <c r="E27" s="83">
        <v>12220.75</v>
      </c>
      <c r="F27" s="83">
        <v>4779.25</v>
      </c>
    </row>
    <row r="28" spans="1:6" x14ac:dyDescent="0.25">
      <c r="A28" s="82" t="s">
        <v>160</v>
      </c>
      <c r="B28" s="82" t="s">
        <v>127</v>
      </c>
      <c r="C28" s="82" t="s">
        <v>71</v>
      </c>
      <c r="D28" s="83">
        <v>12000</v>
      </c>
      <c r="E28" s="83">
        <v>8580</v>
      </c>
      <c r="F28" s="83">
        <v>3420</v>
      </c>
    </row>
    <row r="29" spans="1:6" x14ac:dyDescent="0.25">
      <c r="A29" s="82" t="s">
        <v>161</v>
      </c>
      <c r="B29" s="82" t="s">
        <v>130</v>
      </c>
      <c r="C29" s="82" t="s">
        <v>162</v>
      </c>
      <c r="D29" s="83">
        <v>90</v>
      </c>
      <c r="E29" s="83">
        <v>0</v>
      </c>
      <c r="F29" s="83">
        <v>90</v>
      </c>
    </row>
    <row r="30" spans="1:6" x14ac:dyDescent="0.25">
      <c r="A30" s="82" t="s">
        <v>163</v>
      </c>
      <c r="B30" s="82" t="s">
        <v>127</v>
      </c>
      <c r="C30" s="82" t="s">
        <v>69</v>
      </c>
      <c r="D30" s="83">
        <v>16000</v>
      </c>
      <c r="E30" s="83">
        <v>12322.5</v>
      </c>
      <c r="F30" s="83">
        <v>3677.5</v>
      </c>
    </row>
    <row r="31" spans="1:6" x14ac:dyDescent="0.25">
      <c r="A31" s="82" t="s">
        <v>164</v>
      </c>
      <c r="B31" s="82" t="s">
        <v>127</v>
      </c>
      <c r="C31" s="82" t="s">
        <v>73</v>
      </c>
      <c r="D31" s="83">
        <v>5000</v>
      </c>
      <c r="E31" s="83">
        <v>949.44</v>
      </c>
      <c r="F31" s="83">
        <v>4050.56</v>
      </c>
    </row>
    <row r="32" spans="1:6" x14ac:dyDescent="0.25">
      <c r="A32" s="82" t="s">
        <v>165</v>
      </c>
      <c r="B32" s="82" t="s">
        <v>130</v>
      </c>
      <c r="C32" s="82" t="s">
        <v>166</v>
      </c>
      <c r="D32" s="83">
        <v>1182</v>
      </c>
      <c r="E32" s="83">
        <v>0</v>
      </c>
      <c r="F32" s="83">
        <v>1182</v>
      </c>
    </row>
    <row r="33" spans="1:6" x14ac:dyDescent="0.25">
      <c r="A33" s="82" t="s">
        <v>168</v>
      </c>
      <c r="B33" s="82" t="s">
        <v>127</v>
      </c>
      <c r="C33" s="82" t="s">
        <v>169</v>
      </c>
      <c r="D33" s="83">
        <v>300</v>
      </c>
      <c r="E33" s="83">
        <v>180</v>
      </c>
      <c r="F33" s="83">
        <v>120</v>
      </c>
    </row>
    <row r="34" spans="1:6" x14ac:dyDescent="0.25">
      <c r="A34" s="82" t="s">
        <v>170</v>
      </c>
      <c r="B34" s="82" t="s">
        <v>127</v>
      </c>
      <c r="C34" s="82" t="s">
        <v>75</v>
      </c>
      <c r="D34" s="83">
        <v>1000</v>
      </c>
      <c r="E34" s="83">
        <v>0</v>
      </c>
      <c r="F34" s="83">
        <v>1000</v>
      </c>
    </row>
    <row r="35" spans="1:6" x14ac:dyDescent="0.25">
      <c r="A35" s="82" t="s">
        <v>175</v>
      </c>
      <c r="B35" s="82" t="s">
        <v>127</v>
      </c>
      <c r="C35" s="82" t="s">
        <v>176</v>
      </c>
      <c r="D35" s="83">
        <v>1700</v>
      </c>
      <c r="E35" s="83">
        <v>322.12</v>
      </c>
      <c r="F35" s="83">
        <v>1377.88</v>
      </c>
    </row>
    <row r="36" spans="1:6" x14ac:dyDescent="0.25">
      <c r="A36" s="82" t="s">
        <v>177</v>
      </c>
      <c r="B36" s="82" t="s">
        <v>130</v>
      </c>
      <c r="C36" s="82" t="s">
        <v>178</v>
      </c>
      <c r="D36" s="83">
        <v>593.5</v>
      </c>
      <c r="E36" s="83">
        <v>0</v>
      </c>
      <c r="F36" s="83">
        <v>593.5</v>
      </c>
    </row>
    <row r="37" spans="1:6" x14ac:dyDescent="0.25">
      <c r="A37" s="82" t="s">
        <v>190</v>
      </c>
      <c r="B37" s="82" t="s">
        <v>127</v>
      </c>
      <c r="C37" s="82" t="s">
        <v>166</v>
      </c>
      <c r="D37" s="83">
        <v>15</v>
      </c>
      <c r="E37" s="83">
        <v>0</v>
      </c>
      <c r="F37" s="83">
        <v>15</v>
      </c>
    </row>
    <row r="38" spans="1:6" x14ac:dyDescent="0.25">
      <c r="A38" s="82" t="s">
        <v>179</v>
      </c>
      <c r="B38" s="82" t="s">
        <v>130</v>
      </c>
      <c r="C38" s="82" t="s">
        <v>180</v>
      </c>
      <c r="D38" s="83">
        <v>1700</v>
      </c>
      <c r="E38" s="83">
        <v>0</v>
      </c>
      <c r="F38" s="83">
        <v>1700</v>
      </c>
    </row>
    <row r="39" spans="1:6" x14ac:dyDescent="0.25">
      <c r="A39" s="82" t="s">
        <v>181</v>
      </c>
      <c r="B39" s="82" t="s">
        <v>127</v>
      </c>
      <c r="C39" s="82" t="s">
        <v>182</v>
      </c>
      <c r="D39" s="83">
        <v>7000</v>
      </c>
      <c r="E39" s="83">
        <v>6587.5</v>
      </c>
      <c r="F39" s="83">
        <v>412.5</v>
      </c>
    </row>
    <row r="40" spans="1:6" x14ac:dyDescent="0.25">
      <c r="A40" s="82" t="s">
        <v>184</v>
      </c>
      <c r="B40" s="82" t="s">
        <v>130</v>
      </c>
      <c r="C40" s="82" t="s">
        <v>185</v>
      </c>
      <c r="D40" s="83">
        <v>62.4</v>
      </c>
      <c r="E40" s="83">
        <v>0</v>
      </c>
      <c r="F40" s="83">
        <v>62.4</v>
      </c>
    </row>
    <row r="41" spans="1:6" x14ac:dyDescent="0.25">
      <c r="A41" s="82" t="s">
        <v>186</v>
      </c>
      <c r="B41" s="82" t="s">
        <v>130</v>
      </c>
      <c r="C41" s="82" t="s">
        <v>148</v>
      </c>
      <c r="D41" s="83">
        <v>200</v>
      </c>
      <c r="E41" s="83">
        <v>0</v>
      </c>
      <c r="F41" s="83">
        <v>200</v>
      </c>
    </row>
    <row r="42" spans="1:6" x14ac:dyDescent="0.25">
      <c r="A42" s="82" t="s">
        <v>191</v>
      </c>
      <c r="B42" s="82" t="s">
        <v>127</v>
      </c>
      <c r="C42" s="82" t="s">
        <v>187</v>
      </c>
      <c r="D42" s="83">
        <v>10000</v>
      </c>
      <c r="E42" s="83">
        <v>8167.48</v>
      </c>
      <c r="F42" s="83">
        <v>1832.52</v>
      </c>
    </row>
    <row r="43" spans="1:6" x14ac:dyDescent="0.25">
      <c r="A43" s="82" t="s">
        <v>188</v>
      </c>
      <c r="B43" s="82" t="s">
        <v>130</v>
      </c>
      <c r="C43" s="82" t="s">
        <v>189</v>
      </c>
      <c r="D43" s="83">
        <v>261</v>
      </c>
      <c r="E43" s="83">
        <v>0</v>
      </c>
      <c r="F43" s="83">
        <v>261</v>
      </c>
    </row>
    <row r="44" spans="1:6" x14ac:dyDescent="0.25">
      <c r="A44" s="82" t="s">
        <v>192</v>
      </c>
      <c r="B44" s="82" t="s">
        <v>130</v>
      </c>
      <c r="C44" s="82" t="s">
        <v>167</v>
      </c>
      <c r="D44" s="83">
        <v>222</v>
      </c>
      <c r="E44" s="83">
        <v>0</v>
      </c>
      <c r="F44" s="83">
        <v>222</v>
      </c>
    </row>
    <row r="45" spans="1:6" x14ac:dyDescent="0.25">
      <c r="A45" s="82" t="s">
        <v>193</v>
      </c>
      <c r="B45" s="82" t="s">
        <v>130</v>
      </c>
      <c r="C45" s="82" t="s">
        <v>194</v>
      </c>
      <c r="D45" s="83">
        <v>46</v>
      </c>
      <c r="E45" s="83">
        <v>0</v>
      </c>
      <c r="F45" s="83">
        <v>46</v>
      </c>
    </row>
    <row r="46" spans="1:6" x14ac:dyDescent="0.25">
      <c r="A46" s="82" t="s">
        <v>195</v>
      </c>
      <c r="B46" s="82" t="s">
        <v>130</v>
      </c>
      <c r="C46" s="82" t="s">
        <v>74</v>
      </c>
      <c r="D46" s="83">
        <v>80</v>
      </c>
      <c r="E46" s="83">
        <v>0</v>
      </c>
      <c r="F46" s="83">
        <v>80</v>
      </c>
    </row>
    <row r="47" spans="1:6" x14ac:dyDescent="0.25">
      <c r="A47" s="82" t="s">
        <v>196</v>
      </c>
      <c r="B47" s="82" t="s">
        <v>130</v>
      </c>
      <c r="C47" s="82" t="s">
        <v>197</v>
      </c>
      <c r="D47" s="83">
        <v>1100</v>
      </c>
      <c r="E47" s="83">
        <v>0</v>
      </c>
      <c r="F47" s="83">
        <v>1100</v>
      </c>
    </row>
    <row r="48" spans="1:6" x14ac:dyDescent="0.25">
      <c r="A48" s="82"/>
      <c r="B48" s="82"/>
      <c r="C48" s="82"/>
      <c r="D48" s="83"/>
      <c r="E48" s="83"/>
      <c r="F48" s="83"/>
    </row>
    <row r="49" spans="1:6" x14ac:dyDescent="0.25">
      <c r="A49" s="82" t="s">
        <v>198</v>
      </c>
      <c r="B49" s="82" t="s">
        <v>130</v>
      </c>
      <c r="C49" s="82" t="s">
        <v>167</v>
      </c>
      <c r="D49" s="83">
        <v>395</v>
      </c>
      <c r="E49" s="83">
        <v>0</v>
      </c>
      <c r="F49" s="83">
        <v>395</v>
      </c>
    </row>
    <row r="50" spans="1:6" x14ac:dyDescent="0.25">
      <c r="A50" s="82" t="s">
        <v>199</v>
      </c>
      <c r="B50" s="82" t="s">
        <v>130</v>
      </c>
      <c r="C50" s="82" t="s">
        <v>200</v>
      </c>
      <c r="D50" s="83">
        <v>560</v>
      </c>
      <c r="E50" s="83">
        <v>0</v>
      </c>
      <c r="F50" s="83">
        <v>560</v>
      </c>
    </row>
    <row r="51" spans="1:6" x14ac:dyDescent="0.25">
      <c r="A51" s="82" t="s">
        <v>201</v>
      </c>
      <c r="B51" s="82" t="s">
        <v>130</v>
      </c>
      <c r="C51" s="82" t="s">
        <v>202</v>
      </c>
      <c r="D51" s="83">
        <v>140</v>
      </c>
      <c r="E51" s="83">
        <v>0</v>
      </c>
      <c r="F51" s="83">
        <v>140</v>
      </c>
    </row>
    <row r="52" spans="1:6" x14ac:dyDescent="0.25">
      <c r="A52" s="82" t="s">
        <v>203</v>
      </c>
      <c r="B52" s="82" t="s">
        <v>130</v>
      </c>
      <c r="C52" s="82" t="s">
        <v>167</v>
      </c>
      <c r="D52" s="83">
        <v>320</v>
      </c>
      <c r="E52" s="83">
        <v>0</v>
      </c>
      <c r="F52" s="83">
        <v>320</v>
      </c>
    </row>
    <row r="53" spans="1:6" x14ac:dyDescent="0.25">
      <c r="A53" s="82" t="s">
        <v>204</v>
      </c>
      <c r="B53" s="82" t="s">
        <v>130</v>
      </c>
      <c r="C53" s="82" t="s">
        <v>183</v>
      </c>
      <c r="D53" s="83">
        <v>460</v>
      </c>
      <c r="E53" s="83">
        <v>0</v>
      </c>
      <c r="F53" s="83">
        <v>460</v>
      </c>
    </row>
    <row r="54" spans="1:6" x14ac:dyDescent="0.25">
      <c r="A54" s="82" t="s">
        <v>205</v>
      </c>
      <c r="B54" s="82" t="s">
        <v>130</v>
      </c>
      <c r="C54" s="82" t="s">
        <v>166</v>
      </c>
      <c r="D54" s="83">
        <v>261</v>
      </c>
      <c r="E54" s="83">
        <v>0</v>
      </c>
      <c r="F54" s="83">
        <v>261</v>
      </c>
    </row>
    <row r="55" spans="1:6" x14ac:dyDescent="0.25">
      <c r="A55" s="82" t="s">
        <v>206</v>
      </c>
      <c r="B55" s="82" t="s">
        <v>130</v>
      </c>
      <c r="C55" s="82" t="s">
        <v>207</v>
      </c>
      <c r="D55" s="83">
        <v>1000</v>
      </c>
      <c r="E55" s="83">
        <v>0</v>
      </c>
      <c r="F55" s="83">
        <v>1000</v>
      </c>
    </row>
    <row r="56" spans="1:6" x14ac:dyDescent="0.25">
      <c r="A56" s="82" t="s">
        <v>208</v>
      </c>
      <c r="B56" s="82" t="s">
        <v>130</v>
      </c>
      <c r="C56" s="82" t="s">
        <v>209</v>
      </c>
      <c r="D56" s="83">
        <v>389</v>
      </c>
      <c r="E56" s="83">
        <v>0</v>
      </c>
      <c r="F56" s="83">
        <v>389</v>
      </c>
    </row>
    <row r="57" spans="1:6" x14ac:dyDescent="0.25">
      <c r="A57" s="82" t="s">
        <v>210</v>
      </c>
      <c r="B57" s="82" t="s">
        <v>130</v>
      </c>
      <c r="C57" s="82" t="s">
        <v>211</v>
      </c>
      <c r="D57" s="83">
        <v>100</v>
      </c>
      <c r="E57" s="83">
        <v>0</v>
      </c>
      <c r="F57" s="83">
        <v>100</v>
      </c>
    </row>
    <row r="58" spans="1:6" x14ac:dyDescent="0.25">
      <c r="A58" s="82" t="s">
        <v>212</v>
      </c>
      <c r="B58" s="82" t="s">
        <v>130</v>
      </c>
      <c r="C58" s="82" t="s">
        <v>167</v>
      </c>
      <c r="D58" s="83">
        <v>820</v>
      </c>
      <c r="E58" s="83">
        <v>0</v>
      </c>
      <c r="F58" s="83">
        <v>820</v>
      </c>
    </row>
    <row r="59" spans="1:6" x14ac:dyDescent="0.25">
      <c r="A59" s="82" t="s">
        <v>213</v>
      </c>
      <c r="B59" s="82" t="s">
        <v>130</v>
      </c>
      <c r="C59" s="82" t="s">
        <v>68</v>
      </c>
      <c r="D59" s="83">
        <v>20</v>
      </c>
      <c r="E59" s="83">
        <v>0</v>
      </c>
      <c r="F59" s="83">
        <v>20</v>
      </c>
    </row>
    <row r="60" spans="1:6" x14ac:dyDescent="0.25">
      <c r="A60" s="82" t="s">
        <v>214</v>
      </c>
      <c r="B60" s="82" t="s">
        <v>130</v>
      </c>
      <c r="C60" s="82" t="s">
        <v>215</v>
      </c>
      <c r="D60" s="83">
        <v>540</v>
      </c>
      <c r="E60" s="83">
        <v>0</v>
      </c>
      <c r="F60" s="83">
        <v>540</v>
      </c>
    </row>
    <row r="61" spans="1:6" x14ac:dyDescent="0.25">
      <c r="A61" s="82" t="s">
        <v>216</v>
      </c>
      <c r="B61" s="82" t="s">
        <v>130</v>
      </c>
      <c r="C61" s="82" t="s">
        <v>167</v>
      </c>
      <c r="D61" s="83">
        <v>522</v>
      </c>
      <c r="E61" s="83">
        <v>0</v>
      </c>
      <c r="F61" s="83">
        <v>522</v>
      </c>
    </row>
    <row r="62" spans="1:6" x14ac:dyDescent="0.25">
      <c r="A62" s="82" t="s">
        <v>217</v>
      </c>
      <c r="B62" s="82" t="s">
        <v>130</v>
      </c>
      <c r="C62" s="82" t="s">
        <v>218</v>
      </c>
      <c r="D62" s="83">
        <v>230</v>
      </c>
      <c r="E62" s="83">
        <v>0</v>
      </c>
      <c r="F62" s="83">
        <v>230</v>
      </c>
    </row>
    <row r="63" spans="1:6" x14ac:dyDescent="0.25">
      <c r="A63" s="82" t="s">
        <v>219</v>
      </c>
      <c r="B63" s="82" t="s">
        <v>130</v>
      </c>
      <c r="C63" s="82" t="s">
        <v>167</v>
      </c>
      <c r="D63" s="83">
        <v>150</v>
      </c>
      <c r="E63" s="83">
        <v>0</v>
      </c>
      <c r="F63" s="83">
        <v>150</v>
      </c>
    </row>
    <row r="64" spans="1:6" x14ac:dyDescent="0.25">
      <c r="A64" s="82" t="s">
        <v>220</v>
      </c>
      <c r="B64" s="82" t="s">
        <v>130</v>
      </c>
      <c r="C64" s="82" t="s">
        <v>74</v>
      </c>
      <c r="D64" s="83">
        <v>22768.799999999999</v>
      </c>
      <c r="E64" s="83">
        <v>0</v>
      </c>
      <c r="F64" s="83">
        <v>22768.799999999999</v>
      </c>
    </row>
    <row r="65" spans="1:6" x14ac:dyDescent="0.25">
      <c r="A65" s="82" t="s">
        <v>221</v>
      </c>
      <c r="B65" s="82" t="s">
        <v>130</v>
      </c>
      <c r="C65" s="82" t="s">
        <v>77</v>
      </c>
      <c r="D65" s="83">
        <v>150</v>
      </c>
      <c r="E65" s="83">
        <v>0</v>
      </c>
      <c r="F65" s="83">
        <v>150</v>
      </c>
    </row>
    <row r="66" spans="1:6" x14ac:dyDescent="0.25">
      <c r="A66" s="81"/>
      <c r="B66" s="81"/>
      <c r="C66" s="81"/>
      <c r="D66" s="84"/>
      <c r="E66" s="84"/>
      <c r="F66" s="84"/>
    </row>
    <row r="67" spans="1:6" x14ac:dyDescent="0.25">
      <c r="A67" s="86" t="s">
        <v>4</v>
      </c>
      <c r="B67" s="81"/>
      <c r="C67" s="81"/>
      <c r="D67" s="85">
        <v>459240.4</v>
      </c>
      <c r="E67" s="85">
        <v>309262.36</v>
      </c>
      <c r="F67" s="85">
        <v>149978.04</v>
      </c>
    </row>
  </sheetData>
  <pageMargins left="0.7" right="0.7" top="0.75" bottom="0.75" header="0.3" footer="0.3"/>
  <pageSetup orientation="portrait" r:id="rId1"/>
  <headerFooter>
    <oddHeader xml:space="preserve">&amp;C21st Century Charter School
Fiscal Year 2016-17
Outstanding POs as of March 31st,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Revenues</vt:lpstr>
      <vt:lpstr>Expenditures</vt:lpstr>
      <vt:lpstr>Outstanding 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Rodriguez</dc:creator>
  <cp:lastModifiedBy>Kyle Hunt</cp:lastModifiedBy>
  <cp:lastPrinted>2016-10-28T20:08:39Z</cp:lastPrinted>
  <dcterms:created xsi:type="dcterms:W3CDTF">2015-08-11T17:20:58Z</dcterms:created>
  <dcterms:modified xsi:type="dcterms:W3CDTF">2017-05-02T17:20:22Z</dcterms:modified>
</cp:coreProperties>
</file>